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2.png" ContentType="image/png"/>
  <Override PartName="/xl/comments1.xml" ContentType="application/vnd.openxmlformats-officedocument.spreadsheetml.comment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18" authorId="0">
      <text>
        <r>
          <rPr>
            <sz val="11"/>
            <color rgb="FF000000"/>
            <rFont val="Calibri"/>
            <family val="2"/>
            <charset val="1"/>
          </rPr>
          <t xml:space="preserve">Fecha en la que tomamos por última vez posesión tras un Concurso de Traslados (CGM o CPT)
Se utiliza para calcular la permanencia de forma automática</t>
        </r>
      </text>
    </comment>
    <comment ref="E35" authorId="0">
      <text>
        <r>
          <rPr>
            <sz val="11"/>
            <color rgb="FF000000"/>
            <rFont val="Calibri"/>
            <family val="2"/>
            <charset val="1"/>
          </rPr>
          <t xml:space="preserve">El máximo de meses computables son 48. Si la suma de los meses que ponemos es superior, dará un error</t>
        </r>
      </text>
    </comment>
    <comment ref="E46" authorId="0">
      <text>
        <r>
          <rPr>
            <sz val="11"/>
            <color rgb="FF000000"/>
            <rFont val="Calibri"/>
            <family val="2"/>
            <charset val="1"/>
          </rPr>
          <t xml:space="preserve">Sólo el último grado consolidado. Si marcaramos más de uno, nos dará error</t>
        </r>
      </text>
    </comment>
    <comment ref="E57" authorId="0">
      <text>
        <r>
          <rPr>
            <sz val="11"/>
            <color rgb="FF000000"/>
            <rFont val="Calibri"/>
            <family val="2"/>
            <charset val="1"/>
          </rPr>
          <t xml:space="preserve">Total de horas de formación recibidas y computables, según las bases del concurso</t>
        </r>
      </text>
    </comment>
    <comment ref="E58" authorId="0">
      <text>
        <r>
          <rPr>
            <sz val="11"/>
            <color rgb="FF000000"/>
            <rFont val="Calibri"/>
            <family val="2"/>
            <charset val="1"/>
          </rPr>
          <t xml:space="preserve">Marcar con X si se dispone de al meno uno de duración igual o superior a 10 horas
</t>
        </r>
      </text>
    </comment>
    <comment ref="I16" authorId="0">
      <text>
        <r>
          <rPr>
            <sz val="11"/>
            <color rgb="FF000000"/>
            <rFont val="Calibri"/>
            <family val="2"/>
            <charset val="1"/>
          </rPr>
          <t xml:space="preserve">Seleccionar con la flecha que aparece a la derecha una vez tenemos la celda marcada
</t>
        </r>
      </text>
    </comment>
  </commentList>
</comments>
</file>

<file path=xl/sharedStrings.xml><?xml version="1.0" encoding="utf-8"?>
<sst xmlns="http://schemas.openxmlformats.org/spreadsheetml/2006/main" count="135" uniqueCount="125">
  <si>
    <t xml:space="preserve">Calculadora CPF. Sólo son modificables las celdas en color</t>
  </si>
  <si>
    <t xml:space="preserve">CPF 3/23</t>
  </si>
  <si>
    <t xml:space="preserve">Fecha reconocimiento primero de los trienios consecutivos de JCCM:</t>
  </si>
  <si>
    <t xml:space="preserve">Trienios reconocidos a la fecha indicada en la casilla anterior:</t>
  </si>
  <si>
    <t xml:space="preserve">CPF 1/24</t>
  </si>
  <si>
    <t xml:space="preserve">CPF 2/24</t>
  </si>
  <si>
    <t xml:space="preserve">Fecha inicio cómputo servicios previos:</t>
  </si>
  <si>
    <t xml:space="preserve">Para qué concurso calculamos los méritos</t>
  </si>
  <si>
    <t xml:space="preserve">CPF 3/24</t>
  </si>
  <si>
    <t xml:space="preserve">CPF 1/25</t>
  </si>
  <si>
    <t xml:space="preserve">Fecha última toma de posesión por concurso:</t>
  </si>
  <si>
    <t xml:space="preserve">Fecha cómputo méritos:</t>
  </si>
  <si>
    <t xml:space="preserve">CPF 2/25</t>
  </si>
  <si>
    <t xml:space="preserve">CPF 3/25</t>
  </si>
  <si>
    <t xml:space="preserve">CPF 1/26</t>
  </si>
  <si>
    <t xml:space="preserve">CPF 2/26</t>
  </si>
  <si>
    <t xml:space="preserve">CPF 3/26</t>
  </si>
  <si>
    <t xml:space="preserve">Total puntos para el concurso</t>
  </si>
  <si>
    <t xml:space="preserve">CPF 1/27</t>
  </si>
  <si>
    <t xml:space="preserve">CPF 2/27</t>
  </si>
  <si>
    <t xml:space="preserve">CPF 3/27</t>
  </si>
  <si>
    <t xml:space="preserve">Orden 100/2023, de 8 de mayo</t>
  </si>
  <si>
    <t xml:space="preserve">CPF 1/28</t>
  </si>
  <si>
    <t xml:space="preserve">CPF 2/28</t>
  </si>
  <si>
    <t xml:space="preserve">7.1. Antigüedad</t>
  </si>
  <si>
    <t xml:space="preserve">CPF 3/28</t>
  </si>
  <si>
    <t xml:space="preserve">Puntos/mes</t>
  </si>
  <si>
    <t xml:space="preserve">Meses</t>
  </si>
  <si>
    <t xml:space="preserve">PUNTOS</t>
  </si>
  <si>
    <t xml:space="preserve">CPF 1/29</t>
  </si>
  <si>
    <t xml:space="preserve">Anigüedad Meses completos</t>
  </si>
  <si>
    <t xml:space="preserve">CPF 2/29</t>
  </si>
  <si>
    <t xml:space="preserve">CPF 3/29</t>
  </si>
  <si>
    <t xml:space="preserve">CPF 1/30</t>
  </si>
  <si>
    <t xml:space="preserve">7.2. Nivel del puesto de trabajo</t>
  </si>
  <si>
    <t xml:space="preserve">CPF 2/30</t>
  </si>
  <si>
    <t xml:space="preserve">Puntos</t>
  </si>
  <si>
    <t xml:space="preserve">Total</t>
  </si>
  <si>
    <t xml:space="preserve">CPF 3/30</t>
  </si>
  <si>
    <t xml:space="preserve">Nivel Sup. Máx. 25</t>
  </si>
  <si>
    <t xml:space="preserve">CPF 1/31</t>
  </si>
  <si>
    <t xml:space="preserve">Igual Niv. Máx. 24</t>
  </si>
  <si>
    <t xml:space="preserve">CPF 2/31</t>
  </si>
  <si>
    <t xml:space="preserve">Inferior 1 Nivel Máx. 22</t>
  </si>
  <si>
    <t xml:space="preserve">CPF 3/31</t>
  </si>
  <si>
    <t xml:space="preserve">Inferior 2 Niveles Max. 20</t>
  </si>
  <si>
    <t xml:space="preserve">CPF 1/32</t>
  </si>
  <si>
    <t xml:space="preserve">Inferior 3 Niveles Max. 18</t>
  </si>
  <si>
    <t xml:space="preserve">CPF 2/32</t>
  </si>
  <si>
    <t xml:space="preserve">Inferior 4 Niveles Max. 16</t>
  </si>
  <si>
    <t xml:space="preserve">CPF 3/32</t>
  </si>
  <si>
    <t xml:space="preserve">Inferior 5 Niveles Max. 14</t>
  </si>
  <si>
    <t xml:space="preserve">CPF 1/33</t>
  </si>
  <si>
    <t xml:space="preserve">Inferior 6 Niveles Max. 12</t>
  </si>
  <si>
    <t xml:space="preserve">CPF 2/33</t>
  </si>
  <si>
    <t xml:space="preserve">CPF 3/33</t>
  </si>
  <si>
    <t xml:space="preserve">7.3. Grado personal</t>
  </si>
  <si>
    <t xml:space="preserve">CPF 1/34</t>
  </si>
  <si>
    <t xml:space="preserve">Marca con X</t>
  </si>
  <si>
    <t xml:space="preserve">CPF 2/34</t>
  </si>
  <si>
    <t xml:space="preserve">Nivel Superior</t>
  </si>
  <si>
    <t xml:space="preserve">CPF 3/34</t>
  </si>
  <si>
    <t xml:space="preserve">Igual Nivel</t>
  </si>
  <si>
    <t xml:space="preserve">CPF 1/35</t>
  </si>
  <si>
    <t xml:space="preserve">Inferior 1 Nivel </t>
  </si>
  <si>
    <t xml:space="preserve">CPF 2/35</t>
  </si>
  <si>
    <t xml:space="preserve">Inferior 2 Niveles </t>
  </si>
  <si>
    <t xml:space="preserve">CPF 3/35</t>
  </si>
  <si>
    <t xml:space="preserve">Inferior 3 Niveles </t>
  </si>
  <si>
    <t xml:space="preserve">CPF 1/36</t>
  </si>
  <si>
    <t xml:space="preserve">Inferior 4 Niveles </t>
  </si>
  <si>
    <t xml:space="preserve">CPF 2/36</t>
  </si>
  <si>
    <t xml:space="preserve">Inferior 5 Niveles </t>
  </si>
  <si>
    <t xml:space="preserve">CPF 3/36</t>
  </si>
  <si>
    <t xml:space="preserve">Inferior 6 Niveles </t>
  </si>
  <si>
    <t xml:space="preserve">CPF 1/37</t>
  </si>
  <si>
    <t xml:space="preserve">CPF 2/37</t>
  </si>
  <si>
    <t xml:space="preserve">7.4. Cursos de formación</t>
  </si>
  <si>
    <t xml:space="preserve">CPF 3/37</t>
  </si>
  <si>
    <t xml:space="preserve">Puntos/hora</t>
  </si>
  <si>
    <t xml:space="preserve">Horas</t>
  </si>
  <si>
    <t xml:space="preserve">CPF 1/38</t>
  </si>
  <si>
    <t xml:space="preserve">CPF 2/38</t>
  </si>
  <si>
    <t xml:space="preserve">Curso perspectivia de género, igualdad y violencia de género</t>
  </si>
  <si>
    <t xml:space="preserve">CPF 3/38</t>
  </si>
  <si>
    <t xml:space="preserve">CPF 1/39</t>
  </si>
  <si>
    <t xml:space="preserve">CPF 2/39</t>
  </si>
  <si>
    <t xml:space="preserve">CPF 3/39</t>
  </si>
  <si>
    <t xml:space="preserve">7.5. Permanencia</t>
  </si>
  <si>
    <t xml:space="preserve">CPF 1/40</t>
  </si>
  <si>
    <t xml:space="preserve">Siete o más años: 10 puntos</t>
  </si>
  <si>
    <t xml:space="preserve">CPF 2/40</t>
  </si>
  <si>
    <t xml:space="preserve">Seis años: 8,57 puntos</t>
  </si>
  <si>
    <t xml:space="preserve">CPF 3/40</t>
  </si>
  <si>
    <t xml:space="preserve">Cinco años: 7,14 puntos</t>
  </si>
  <si>
    <t xml:space="preserve">CPF 1/41</t>
  </si>
  <si>
    <t xml:space="preserve">Cuatro años: 5,71 puntos</t>
  </si>
  <si>
    <t xml:space="preserve">CPF 2/41</t>
  </si>
  <si>
    <t xml:space="preserve">Tres años: 4,28 puntos</t>
  </si>
  <si>
    <t xml:space="preserve">CPF 3/41</t>
  </si>
  <si>
    <t xml:space="preserve">Dos años: 2,85 puntos</t>
  </si>
  <si>
    <t xml:space="preserve">CPF 1/42</t>
  </si>
  <si>
    <t xml:space="preserve">CPF 2/42</t>
  </si>
  <si>
    <t xml:space="preserve">CPF 3/42</t>
  </si>
  <si>
    <t xml:space="preserve">CPF 1/43</t>
  </si>
  <si>
    <t xml:space="preserve">CPF 2/43</t>
  </si>
  <si>
    <t xml:space="preserve">CPF 3/43</t>
  </si>
  <si>
    <t xml:space="preserve">CPF 1/44</t>
  </si>
  <si>
    <t xml:space="preserve">CPF 2/44</t>
  </si>
  <si>
    <t xml:space="preserve">CPF 3/44</t>
  </si>
  <si>
    <t xml:space="preserve">CPF 1/45</t>
  </si>
  <si>
    <t xml:space="preserve">CPF 2/45</t>
  </si>
  <si>
    <t xml:space="preserve">CPF 3/45</t>
  </si>
  <si>
    <t xml:space="preserve">CPF 1/46</t>
  </si>
  <si>
    <t xml:space="preserve">CPF 2/46</t>
  </si>
  <si>
    <t xml:space="preserve">CPF 3/46</t>
  </si>
  <si>
    <t xml:space="preserve">CPF 1/47</t>
  </si>
  <si>
    <t xml:space="preserve">CPF 2/47</t>
  </si>
  <si>
    <t xml:space="preserve">CPF 3/47</t>
  </si>
  <si>
    <t xml:space="preserve">CPF 1/48</t>
  </si>
  <si>
    <t xml:space="preserve">CPF 2/48</t>
  </si>
  <si>
    <t xml:space="preserve">CPF 3/48</t>
  </si>
  <si>
    <t xml:space="preserve">CPF 1/49</t>
  </si>
  <si>
    <t xml:space="preserve">CPF 2/49</t>
  </si>
  <si>
    <t xml:space="preserve">CPF 3/49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</si>
</sst>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.000"/>
    <numFmt numFmtId="167" formatCode="0.00"/>
  </numFmts>
  <fonts count="1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8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2"/>
      <name val="Calibri"/>
      <family val="2"/>
      <charset val="1"/>
    </font>
    <font>
      <b val="true"/>
      <i val="true"/>
      <sz val="12"/>
      <color rgb="FF000000"/>
      <name val="Calibri"/>
      <family val="2"/>
      <charset val="1"/>
    </font>
    <font>
      <b val="true"/>
      <sz val="12"/>
      <color rgb="FFFFFFFF"/>
      <name val="Calibri"/>
      <family val="2"/>
      <charset val="1"/>
    </font>
    <font>
      <b val="true"/>
      <sz val="16"/>
      <color rgb="FF000000"/>
      <name val="Calibri"/>
      <family val="2"/>
      <charset val="1"/>
    </font>
    <font>
      <b val="true"/>
      <u val="single"/>
      <sz val="20"/>
      <color rgb="FF0563C1"/>
      <name val="Calibri"/>
      <family val="2"/>
      <charset val="1"/>
    </font>
    <font>
      <u val="single"/>
      <sz val="11"/>
      <color rgb="FF0563C1"/>
      <name val="Calibri"/>
      <family val="2"/>
      <charset val="1"/>
    </font>
    <font>
      <b val="true"/>
      <u val="single"/>
      <sz val="12"/>
      <color rgb="FF0563C1"/>
      <name val="Calibri"/>
      <family val="2"/>
      <charset val="1"/>
    </font>
    <font>
      <b val="true"/>
      <sz val="20"/>
      <color rgb="FFFFFFFF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B050"/>
        <bgColor rgb="FF008080"/>
      </patternFill>
    </fill>
    <fill>
      <patternFill patternType="solid">
        <fgColor rgb="FF00B0F0"/>
        <bgColor rgb="FF33CCCC"/>
      </patternFill>
    </fill>
    <fill>
      <patternFill patternType="solid">
        <fgColor rgb="FFFF0000"/>
        <bgColor rgb="FF993300"/>
      </patternFill>
    </fill>
    <fill>
      <patternFill patternType="solid">
        <fgColor rgb="FF7F7F7F"/>
        <bgColor rgb="FF969696"/>
      </patternFill>
    </fill>
    <fill>
      <patternFill patternType="solid">
        <fgColor rgb="FF92D050"/>
        <bgColor rgb="FFC0C0C0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2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5" fillId="3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4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7" fillId="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8" fillId="5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6" fillId="4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2" borderId="0" xfId="0" applyFont="false" applyBorder="true" applyAlignment="true" applyProtection="true">
      <alignment horizontal="general" vertical="top" textRotation="0" wrapText="false" indent="0" shrinkToFit="false"/>
      <protection locked="true" hidden="false"/>
    </xf>
    <xf numFmtId="165" fontId="9" fillId="2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9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4" fillId="2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0" fillId="2" borderId="0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2" fillId="2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6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7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4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5" fillId="2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9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4" fillId="2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2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4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7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8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15" fillId="2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9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14" fillId="2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7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6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" fillId="5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15" fillId="2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5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4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left" vertical="top" textRotation="0" wrapText="true" indent="0" shrinkToFit="true"/>
      <protection locked="true" hidden="false"/>
    </xf>
    <xf numFmtId="164" fontId="5" fillId="4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5" fillId="2" borderId="6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0" fillId="2" borderId="0" xfId="0" applyFont="true" applyBorder="true" applyAlignment="true" applyProtection="true">
      <alignment horizontal="left" vertical="top" textRotation="0" wrapText="true" indent="0" shrinkToFit="true"/>
      <protection locked="true" hidden="false"/>
    </xf>
    <xf numFmtId="164" fontId="5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5" fillId="2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15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7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7" fontId="0" fillId="2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71280</xdr:colOff>
      <xdr:row>0</xdr:row>
      <xdr:rowOff>36720</xdr:rowOff>
    </xdr:from>
    <xdr:to>
      <xdr:col>8</xdr:col>
      <xdr:colOff>713520</xdr:colOff>
      <xdr:row>10</xdr:row>
      <xdr:rowOff>152640</xdr:rowOff>
    </xdr:to>
    <xdr:pic>
      <xdr:nvPicPr>
        <xdr:cNvPr id="0" name="Imagen 4" descr=""/>
        <xdr:cNvPicPr/>
      </xdr:nvPicPr>
      <xdr:blipFill>
        <a:blip r:embed="rId1"/>
        <a:stretch/>
      </xdr:blipFill>
      <xdr:spPr>
        <a:xfrm>
          <a:off x="338040" y="36720"/>
          <a:ext cx="8109000" cy="202104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hyperlink" Target="https://docm.jccm.es/docm/descargarArchivo.do?ruta=2023/05/16/pdf/2023_4267.pdf&amp;tipo=rutaDocm" TargetMode="External"/><Relationship Id="rId3" Type="http://schemas.openxmlformats.org/officeDocument/2006/relationships/drawing" Target="../drawings/drawing1.xml"/><Relationship Id="rId4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2:Q9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1" ySplit="0" topLeftCell="B1" activePane="topRight" state="frozen"/>
      <selection pane="topLeft" activeCell="A1" activeCellId="0" sqref="A1"/>
      <selection pane="topRight" activeCell="J49" activeCellId="0" sqref="J49"/>
    </sheetView>
  </sheetViews>
  <sheetFormatPr defaultColWidth="11.4296875" defaultRowHeight="15" zeroHeight="false" outlineLevelRow="0" outlineLevelCol="0"/>
  <cols>
    <col collapsed="false" customWidth="true" hidden="false" outlineLevel="0" max="1" min="1" style="1" width="3"/>
    <col collapsed="false" customWidth="false" hidden="false" outlineLevel="0" max="2" min="2" style="1" width="11.43"/>
    <col collapsed="false" customWidth="true" hidden="false" outlineLevel="0" max="3" min="3" style="1" width="14"/>
    <col collapsed="false" customWidth="false" hidden="false" outlineLevel="0" max="4" min="4" style="1" width="11.43"/>
    <col collapsed="false" customWidth="true" hidden="false" outlineLevel="0" max="5" min="5" style="1" width="12.85"/>
    <col collapsed="false" customWidth="false" hidden="false" outlineLevel="0" max="8" min="6" style="1" width="11.43"/>
    <col collapsed="false" customWidth="true" hidden="false" outlineLevel="0" max="9" min="9" style="1" width="12.85"/>
    <col collapsed="false" customWidth="true" hidden="false" outlineLevel="0" max="12" min="10" style="1" width="11.85"/>
    <col collapsed="false" customWidth="false" hidden="false" outlineLevel="0" max="13" min="13" style="1" width="11.43"/>
    <col collapsed="false" customWidth="false" hidden="true" outlineLevel="0" max="14" min="14" style="1" width="11.43"/>
    <col collapsed="false" customWidth="true" hidden="true" outlineLevel="0" max="15" min="15" style="1" width="15.43"/>
    <col collapsed="false" customWidth="false" hidden="true" outlineLevel="0" max="17" min="16" style="1" width="11.43"/>
    <col collapsed="false" customWidth="false" hidden="false" outlineLevel="0" max="1024" min="18" style="1" width="11.43"/>
  </cols>
  <sheetData>
    <row r="12" customFormat="false" ht="15" hidden="false" customHeight="true" outlineLevel="0" collapsed="false">
      <c r="A12" s="2"/>
      <c r="B12" s="3" t="s">
        <v>0</v>
      </c>
      <c r="C12" s="3"/>
      <c r="D12" s="3"/>
      <c r="E12" s="3"/>
      <c r="F12" s="3"/>
      <c r="G12" s="3"/>
      <c r="H12" s="3"/>
      <c r="I12" s="3"/>
    </row>
    <row r="13" customFormat="false" ht="15" hidden="false" customHeight="true" outlineLevel="0" collapsed="false">
      <c r="A13" s="2"/>
      <c r="B13" s="3"/>
      <c r="C13" s="3"/>
      <c r="D13" s="3"/>
      <c r="E13" s="3"/>
      <c r="F13" s="3"/>
      <c r="G13" s="3"/>
      <c r="H13" s="3"/>
      <c r="I13" s="3"/>
      <c r="N13" s="1" t="s">
        <v>1</v>
      </c>
      <c r="O13" s="4" t="n">
        <v>45139</v>
      </c>
      <c r="P13" s="4" t="n">
        <v>45169</v>
      </c>
      <c r="Q13" s="4" t="n">
        <v>45133</v>
      </c>
    </row>
    <row r="14" customFormat="false" ht="15" hidden="false" customHeight="true" outlineLevel="0" collapsed="false">
      <c r="A14" s="2"/>
      <c r="B14" s="5" t="s">
        <v>2</v>
      </c>
      <c r="C14" s="5"/>
      <c r="D14" s="5"/>
      <c r="E14" s="6" t="n">
        <f aca="true">TODAY()</f>
        <v>45224</v>
      </c>
      <c r="F14" s="5" t="s">
        <v>3</v>
      </c>
      <c r="G14" s="5"/>
      <c r="H14" s="5"/>
      <c r="I14" s="7" t="n">
        <v>0</v>
      </c>
      <c r="K14" s="8"/>
      <c r="L14" s="8"/>
      <c r="M14" s="8"/>
      <c r="N14" s="1" t="s">
        <v>4</v>
      </c>
      <c r="O14" s="4" t="n">
        <v>45261</v>
      </c>
      <c r="P14" s="4" t="n">
        <v>45291</v>
      </c>
      <c r="Q14" s="4" t="n">
        <v>45256</v>
      </c>
    </row>
    <row r="15" customFormat="false" ht="15" hidden="false" customHeight="true" outlineLevel="0" collapsed="false">
      <c r="A15" s="2"/>
      <c r="B15" s="5"/>
      <c r="C15" s="5"/>
      <c r="D15" s="5"/>
      <c r="E15" s="6"/>
      <c r="F15" s="5"/>
      <c r="G15" s="5"/>
      <c r="H15" s="5"/>
      <c r="I15" s="7"/>
      <c r="K15" s="8"/>
      <c r="L15" s="8"/>
      <c r="M15" s="8"/>
      <c r="N15" s="1" t="s">
        <v>5</v>
      </c>
      <c r="O15" s="4" t="n">
        <v>45383</v>
      </c>
      <c r="P15" s="4" t="n">
        <v>45412</v>
      </c>
      <c r="Q15" s="4" t="n">
        <v>45377</v>
      </c>
    </row>
    <row r="16" customFormat="false" ht="15" hidden="false" customHeight="true" outlineLevel="0" collapsed="false">
      <c r="B16" s="5" t="s">
        <v>6</v>
      </c>
      <c r="C16" s="5"/>
      <c r="D16" s="5"/>
      <c r="E16" s="9" t="n">
        <f aca="false">DATE(YEAR(E14)-(I14*3),MONTH(E14),DAY(E14))</f>
        <v>45224</v>
      </c>
      <c r="F16" s="5" t="s">
        <v>7</v>
      </c>
      <c r="G16" s="5"/>
      <c r="H16" s="5"/>
      <c r="I16" s="10" t="s">
        <v>1</v>
      </c>
      <c r="N16" s="1" t="s">
        <v>8</v>
      </c>
      <c r="O16" s="4" t="n">
        <v>45505</v>
      </c>
      <c r="P16" s="4" t="n">
        <v>45535</v>
      </c>
      <c r="Q16" s="4" t="n">
        <v>45499</v>
      </c>
    </row>
    <row r="17" customFormat="false" ht="15" hidden="false" customHeight="true" outlineLevel="0" collapsed="false">
      <c r="B17" s="5"/>
      <c r="C17" s="5"/>
      <c r="D17" s="5"/>
      <c r="E17" s="9"/>
      <c r="F17" s="5"/>
      <c r="G17" s="5"/>
      <c r="H17" s="5"/>
      <c r="I17" s="10"/>
      <c r="N17" s="1" t="s">
        <v>9</v>
      </c>
      <c r="O17" s="4" t="n">
        <v>45627</v>
      </c>
      <c r="P17" s="4" t="n">
        <v>45657</v>
      </c>
      <c r="Q17" s="4" t="n">
        <v>45622</v>
      </c>
    </row>
    <row r="18" customFormat="false" ht="15" hidden="false" customHeight="true" outlineLevel="0" collapsed="false">
      <c r="B18" s="5" t="s">
        <v>10</v>
      </c>
      <c r="C18" s="5"/>
      <c r="D18" s="5"/>
      <c r="E18" s="11" t="n">
        <f aca="true">TODAY()</f>
        <v>45224</v>
      </c>
      <c r="F18" s="5" t="s">
        <v>11</v>
      </c>
      <c r="G18" s="5"/>
      <c r="H18" s="5"/>
      <c r="I18" s="9" t="n">
        <f aca="false">VLOOKUP(I16,N$13:Q$91,4,FALSE())</f>
        <v>45133</v>
      </c>
      <c r="J18" s="12"/>
      <c r="N18" s="1" t="s">
        <v>12</v>
      </c>
      <c r="O18" s="4" t="n">
        <v>45748</v>
      </c>
      <c r="P18" s="4" t="n">
        <v>45777</v>
      </c>
      <c r="Q18" s="4" t="n">
        <v>45742</v>
      </c>
    </row>
    <row r="19" customFormat="false" ht="15" hidden="false" customHeight="true" outlineLevel="0" collapsed="false">
      <c r="B19" s="5"/>
      <c r="C19" s="5"/>
      <c r="D19" s="5"/>
      <c r="E19" s="11"/>
      <c r="F19" s="5"/>
      <c r="G19" s="5"/>
      <c r="H19" s="5"/>
      <c r="I19" s="9"/>
      <c r="J19" s="12"/>
      <c r="N19" s="1" t="s">
        <v>13</v>
      </c>
      <c r="O19" s="4" t="n">
        <v>45870</v>
      </c>
      <c r="P19" s="4" t="n">
        <v>45900</v>
      </c>
      <c r="Q19" s="4" t="n">
        <v>45864</v>
      </c>
    </row>
    <row r="20" customFormat="false" ht="15" hidden="false" customHeight="false" outlineLevel="0" collapsed="false">
      <c r="B20" s="13" t="str">
        <f aca="false">"Recuerda presentar tu solicitud entre el "&amp;TEXT(VLOOKUP(I16,N$13:Q$91,2,FALSE()),"dd/mm/aa")&amp;" y el "&amp;TEXT(VLOOKUP(I16,N$13:Q$91,3,FALSE()),"dd/mm/aa")</f>
        <v>Recuerda presentar tu solicitud entre el 01/08/23 y el 31/08/23</v>
      </c>
      <c r="C20" s="13"/>
      <c r="D20" s="13"/>
      <c r="E20" s="13"/>
      <c r="F20" s="13"/>
      <c r="G20" s="13"/>
      <c r="H20" s="13"/>
      <c r="I20" s="13"/>
      <c r="N20" s="1" t="s">
        <v>14</v>
      </c>
      <c r="O20" s="4" t="n">
        <v>45992</v>
      </c>
      <c r="P20" s="4" t="n">
        <v>46022</v>
      </c>
      <c r="Q20" s="4" t="n">
        <v>45987</v>
      </c>
    </row>
    <row r="21" customFormat="false" ht="15" hidden="false" customHeight="false" outlineLevel="0" collapsed="false">
      <c r="B21" s="13"/>
      <c r="C21" s="13"/>
      <c r="D21" s="13"/>
      <c r="E21" s="13"/>
      <c r="F21" s="13"/>
      <c r="G21" s="13"/>
      <c r="H21" s="13"/>
      <c r="I21" s="13"/>
      <c r="N21" s="1" t="s">
        <v>15</v>
      </c>
      <c r="O21" s="4" t="n">
        <v>46113</v>
      </c>
      <c r="P21" s="4" t="n">
        <v>46142</v>
      </c>
      <c r="Q21" s="4" t="n">
        <v>46107</v>
      </c>
    </row>
    <row r="22" customFormat="false" ht="21" hidden="false" customHeight="false" outlineLevel="0" collapsed="false">
      <c r="B22" s="14"/>
      <c r="C22" s="14"/>
      <c r="D22" s="14"/>
      <c r="E22" s="14"/>
      <c r="F22" s="14"/>
      <c r="G22" s="14"/>
      <c r="H22" s="14"/>
      <c r="I22" s="14"/>
      <c r="N22" s="1" t="s">
        <v>16</v>
      </c>
      <c r="O22" s="4" t="n">
        <v>46235</v>
      </c>
      <c r="P22" s="4" t="n">
        <v>46265</v>
      </c>
      <c r="Q22" s="4" t="n">
        <v>46229</v>
      </c>
    </row>
    <row r="23" customFormat="false" ht="15" hidden="false" customHeight="false" outlineLevel="0" collapsed="false">
      <c r="B23" s="15" t="s">
        <v>17</v>
      </c>
      <c r="C23" s="15"/>
      <c r="D23" s="15"/>
      <c r="E23" s="15"/>
      <c r="F23" s="16"/>
      <c r="G23" s="16"/>
      <c r="H23" s="17" t="n">
        <f aca="false">SUM(H30:H68)</f>
        <v>0</v>
      </c>
      <c r="I23" s="17"/>
      <c r="N23" s="1" t="s">
        <v>18</v>
      </c>
      <c r="O23" s="4" t="n">
        <v>46357</v>
      </c>
      <c r="P23" s="4" t="n">
        <v>46387</v>
      </c>
      <c r="Q23" s="4" t="n">
        <v>46352</v>
      </c>
    </row>
    <row r="24" customFormat="false" ht="15" hidden="false" customHeight="false" outlineLevel="0" collapsed="false">
      <c r="B24" s="15"/>
      <c r="C24" s="15"/>
      <c r="D24" s="15"/>
      <c r="E24" s="15"/>
      <c r="F24" s="18"/>
      <c r="G24" s="18"/>
      <c r="H24" s="17"/>
      <c r="I24" s="17"/>
      <c r="N24" s="1" t="s">
        <v>19</v>
      </c>
      <c r="O24" s="4" t="n">
        <v>46478</v>
      </c>
      <c r="P24" s="4" t="n">
        <v>46507</v>
      </c>
      <c r="Q24" s="4" t="n">
        <v>46472</v>
      </c>
    </row>
    <row r="25" customFormat="false" ht="21" hidden="false" customHeight="false" outlineLevel="0" collapsed="false">
      <c r="B25" s="14"/>
      <c r="C25" s="14"/>
      <c r="D25" s="14"/>
      <c r="E25" s="14"/>
      <c r="F25" s="14"/>
      <c r="G25" s="14"/>
      <c r="H25" s="14"/>
      <c r="I25" s="14"/>
      <c r="N25" s="1" t="s">
        <v>20</v>
      </c>
      <c r="O25" s="4" t="n">
        <v>46600</v>
      </c>
      <c r="P25" s="4" t="n">
        <v>46630</v>
      </c>
      <c r="Q25" s="4" t="n">
        <v>46594</v>
      </c>
    </row>
    <row r="26" customFormat="false" ht="21" hidden="false" customHeight="true" outlineLevel="0" collapsed="false">
      <c r="B26" s="19" t="s">
        <v>21</v>
      </c>
      <c r="C26" s="19"/>
      <c r="D26" s="19"/>
      <c r="E26" s="19"/>
      <c r="F26" s="19"/>
      <c r="G26" s="19"/>
      <c r="H26" s="19"/>
      <c r="I26" s="19"/>
      <c r="N26" s="1" t="s">
        <v>22</v>
      </c>
      <c r="O26" s="4" t="n">
        <v>46722</v>
      </c>
      <c r="P26" s="4" t="n">
        <v>46752</v>
      </c>
      <c r="Q26" s="4" t="n">
        <v>46717</v>
      </c>
    </row>
    <row r="27" customFormat="false" ht="21" hidden="false" customHeight="true" outlineLevel="0" collapsed="false">
      <c r="B27" s="20"/>
      <c r="C27" s="20"/>
      <c r="D27" s="20"/>
      <c r="E27" s="20"/>
      <c r="F27" s="20"/>
      <c r="G27" s="20"/>
      <c r="H27" s="20"/>
      <c r="I27" s="20"/>
      <c r="N27" s="1" t="s">
        <v>23</v>
      </c>
      <c r="O27" s="4" t="n">
        <v>46844</v>
      </c>
      <c r="P27" s="4" t="n">
        <v>46873</v>
      </c>
      <c r="Q27" s="4" t="n">
        <v>46838</v>
      </c>
    </row>
    <row r="28" customFormat="false" ht="26.25" hidden="false" customHeight="false" outlineLevel="0" collapsed="false">
      <c r="B28" s="21" t="s">
        <v>24</v>
      </c>
      <c r="C28" s="21"/>
      <c r="D28" s="21"/>
      <c r="E28" s="21"/>
      <c r="F28" s="21"/>
      <c r="G28" s="21"/>
      <c r="H28" s="21"/>
      <c r="I28" s="21"/>
      <c r="N28" s="1" t="s">
        <v>25</v>
      </c>
      <c r="O28" s="4" t="n">
        <v>46966</v>
      </c>
      <c r="P28" s="4" t="n">
        <v>46996</v>
      </c>
      <c r="Q28" s="4" t="n">
        <v>46960</v>
      </c>
    </row>
    <row r="29" customFormat="false" ht="18.75" hidden="false" customHeight="false" outlineLevel="0" collapsed="false">
      <c r="B29" s="22"/>
      <c r="D29" s="23" t="s">
        <v>26</v>
      </c>
      <c r="E29" s="23" t="s">
        <v>27</v>
      </c>
      <c r="F29" s="23"/>
      <c r="H29" s="24" t="s">
        <v>28</v>
      </c>
      <c r="I29" s="24"/>
      <c r="N29" s="1" t="s">
        <v>29</v>
      </c>
      <c r="O29" s="4" t="n">
        <v>47088</v>
      </c>
      <c r="P29" s="4" t="n">
        <v>47118</v>
      </c>
      <c r="Q29" s="4" t="n">
        <v>47083</v>
      </c>
    </row>
    <row r="30" customFormat="false" ht="15" hidden="false" customHeight="true" outlineLevel="0" collapsed="false">
      <c r="B30" s="25" t="s">
        <v>30</v>
      </c>
      <c r="C30" s="25"/>
      <c r="D30" s="26" t="n">
        <v>0.097</v>
      </c>
      <c r="E30" s="26" t="str">
        <f aca="false">IFERROR(DATEDIF(E$16,I18,"m"),"")</f>
        <v/>
      </c>
      <c r="H30" s="27" t="str">
        <f aca="false">IFERROR(IF(D30*E30&gt;35,35,D30*E30),"")</f>
        <v/>
      </c>
      <c r="I30" s="27"/>
      <c r="N30" s="1" t="s">
        <v>31</v>
      </c>
      <c r="O30" s="4" t="n">
        <v>47209</v>
      </c>
      <c r="P30" s="4" t="n">
        <v>47238</v>
      </c>
      <c r="Q30" s="4" t="n">
        <v>47203</v>
      </c>
    </row>
    <row r="31" customFormat="false" ht="15" hidden="false" customHeight="true" outlineLevel="0" collapsed="false">
      <c r="B31" s="25"/>
      <c r="C31" s="25"/>
      <c r="D31" s="26"/>
      <c r="E31" s="26"/>
      <c r="F31" s="18"/>
      <c r="G31" s="18"/>
      <c r="H31" s="27"/>
      <c r="I31" s="27"/>
      <c r="N31" s="1" t="s">
        <v>32</v>
      </c>
      <c r="O31" s="4" t="n">
        <v>47331</v>
      </c>
      <c r="P31" s="4" t="n">
        <v>47361</v>
      </c>
      <c r="Q31" s="4" t="n">
        <v>47325</v>
      </c>
    </row>
    <row r="32" customFormat="false" ht="15" hidden="false" customHeight="false" outlineLevel="0" collapsed="false">
      <c r="N32" s="1" t="s">
        <v>33</v>
      </c>
      <c r="O32" s="4" t="n">
        <v>47453</v>
      </c>
      <c r="P32" s="4" t="n">
        <v>47483</v>
      </c>
      <c r="Q32" s="4" t="n">
        <v>47448</v>
      </c>
    </row>
    <row r="33" customFormat="false" ht="26.25" hidden="false" customHeight="false" outlineLevel="0" collapsed="false">
      <c r="B33" s="21" t="s">
        <v>34</v>
      </c>
      <c r="C33" s="21"/>
      <c r="D33" s="21"/>
      <c r="E33" s="21"/>
      <c r="F33" s="21"/>
      <c r="G33" s="21"/>
      <c r="H33" s="21"/>
      <c r="I33" s="21"/>
      <c r="N33" s="1" t="s">
        <v>35</v>
      </c>
      <c r="O33" s="4" t="n">
        <v>47574</v>
      </c>
      <c r="P33" s="4" t="n">
        <v>47603</v>
      </c>
      <c r="Q33" s="4" t="n">
        <v>47568</v>
      </c>
    </row>
    <row r="34" customFormat="false" ht="18.75" hidden="false" customHeight="false" outlineLevel="0" collapsed="false">
      <c r="B34" s="22"/>
      <c r="D34" s="23" t="s">
        <v>36</v>
      </c>
      <c r="E34" s="23" t="s">
        <v>27</v>
      </c>
      <c r="F34" s="23" t="s">
        <v>37</v>
      </c>
      <c r="H34" s="24" t="s">
        <v>28</v>
      </c>
      <c r="I34" s="24"/>
      <c r="N34" s="1" t="s">
        <v>38</v>
      </c>
      <c r="O34" s="4" t="n">
        <v>47696</v>
      </c>
      <c r="P34" s="4" t="n">
        <v>47726</v>
      </c>
      <c r="Q34" s="4" t="n">
        <v>47690</v>
      </c>
    </row>
    <row r="35" customFormat="false" ht="15.75" hidden="false" customHeight="false" outlineLevel="0" collapsed="false">
      <c r="B35" s="22" t="s">
        <v>39</v>
      </c>
      <c r="D35" s="28" t="n">
        <v>0.521</v>
      </c>
      <c r="E35" s="29"/>
      <c r="F35" s="30" t="n">
        <f aca="false">IF(D35*E35&gt;25,25,D35*E35)</f>
        <v>0</v>
      </c>
      <c r="I35" s="31"/>
      <c r="N35" s="1" t="s">
        <v>40</v>
      </c>
      <c r="O35" s="4" t="n">
        <v>47818</v>
      </c>
      <c r="P35" s="4" t="n">
        <v>47848</v>
      </c>
      <c r="Q35" s="4" t="n">
        <v>47813</v>
      </c>
    </row>
    <row r="36" customFormat="false" ht="15.75" hidden="false" customHeight="false" outlineLevel="0" collapsed="false">
      <c r="B36" s="22" t="s">
        <v>41</v>
      </c>
      <c r="D36" s="28" t="n">
        <v>0.5</v>
      </c>
      <c r="E36" s="29"/>
      <c r="F36" s="30" t="n">
        <f aca="false">IF(D36*E36&gt;24,24,D36*E36)</f>
        <v>0</v>
      </c>
      <c r="I36" s="31"/>
      <c r="N36" s="1" t="s">
        <v>42</v>
      </c>
      <c r="O36" s="4" t="n">
        <v>47939</v>
      </c>
      <c r="P36" s="4" t="n">
        <v>47968</v>
      </c>
      <c r="Q36" s="4" t="n">
        <v>47933</v>
      </c>
    </row>
    <row r="37" customFormat="false" ht="15.75" hidden="false" customHeight="false" outlineLevel="0" collapsed="false">
      <c r="B37" s="22" t="s">
        <v>43</v>
      </c>
      <c r="D37" s="28" t="n">
        <v>0.459</v>
      </c>
      <c r="E37" s="29"/>
      <c r="F37" s="30" t="n">
        <f aca="false">IF(D37*E37&gt;22,22,D37*E37)</f>
        <v>0</v>
      </c>
      <c r="I37" s="31"/>
      <c r="N37" s="1" t="s">
        <v>44</v>
      </c>
      <c r="O37" s="4" t="n">
        <v>48061</v>
      </c>
      <c r="P37" s="4" t="n">
        <v>48091</v>
      </c>
      <c r="Q37" s="4" t="n">
        <v>48055</v>
      </c>
    </row>
    <row r="38" customFormat="false" ht="15.75" hidden="false" customHeight="false" outlineLevel="0" collapsed="false">
      <c r="B38" s="22" t="s">
        <v>45</v>
      </c>
      <c r="D38" s="28" t="n">
        <v>0.417</v>
      </c>
      <c r="E38" s="29"/>
      <c r="F38" s="30" t="n">
        <f aca="false">IF(D38*E38&gt;20,20,D38*E38)</f>
        <v>0</v>
      </c>
      <c r="I38" s="31"/>
      <c r="N38" s="1" t="s">
        <v>46</v>
      </c>
      <c r="O38" s="4" t="n">
        <v>48183</v>
      </c>
      <c r="P38" s="4" t="n">
        <v>48213</v>
      </c>
      <c r="Q38" s="4" t="n">
        <v>48178</v>
      </c>
    </row>
    <row r="39" customFormat="false" ht="15.75" hidden="false" customHeight="false" outlineLevel="0" collapsed="false">
      <c r="B39" s="22" t="s">
        <v>47</v>
      </c>
      <c r="D39" s="28" t="n">
        <v>0.375</v>
      </c>
      <c r="E39" s="29"/>
      <c r="F39" s="30" t="n">
        <f aca="false">IF(D39*E39&gt;18,18,D39*E39)</f>
        <v>0</v>
      </c>
      <c r="I39" s="31"/>
      <c r="N39" s="1" t="s">
        <v>48</v>
      </c>
      <c r="O39" s="4" t="n">
        <v>48305</v>
      </c>
      <c r="P39" s="4" t="n">
        <v>48334</v>
      </c>
      <c r="Q39" s="4" t="n">
        <v>48299</v>
      </c>
    </row>
    <row r="40" customFormat="false" ht="15.75" hidden="false" customHeight="false" outlineLevel="0" collapsed="false">
      <c r="B40" s="22" t="s">
        <v>49</v>
      </c>
      <c r="D40" s="28" t="n">
        <v>0.334</v>
      </c>
      <c r="E40" s="29"/>
      <c r="F40" s="30" t="n">
        <f aca="false">IF(D40*E40&gt;16,16,D40*E40)</f>
        <v>0</v>
      </c>
      <c r="I40" s="31"/>
      <c r="N40" s="1" t="s">
        <v>50</v>
      </c>
      <c r="O40" s="4" t="n">
        <v>48427</v>
      </c>
      <c r="P40" s="4" t="n">
        <v>48457</v>
      </c>
      <c r="Q40" s="4" t="n">
        <v>48421</v>
      </c>
    </row>
    <row r="41" customFormat="false" ht="15" hidden="false" customHeight="true" outlineLevel="0" collapsed="false">
      <c r="B41" s="22" t="s">
        <v>51</v>
      </c>
      <c r="D41" s="28" t="n">
        <v>0.292</v>
      </c>
      <c r="E41" s="29"/>
      <c r="F41" s="30" t="n">
        <f aca="false">IF(D41*E41&gt;14,14,D41*E41)</f>
        <v>0</v>
      </c>
      <c r="H41" s="32" t="n">
        <f aca="false">IF(SUM(E35:E42)&gt;48,"Máximo 48 meses",SUM(F35:F42))</f>
        <v>0</v>
      </c>
      <c r="I41" s="32"/>
      <c r="N41" s="1" t="s">
        <v>52</v>
      </c>
      <c r="O41" s="4" t="n">
        <v>48549</v>
      </c>
      <c r="P41" s="4" t="n">
        <v>48579</v>
      </c>
      <c r="Q41" s="4" t="n">
        <v>48544</v>
      </c>
    </row>
    <row r="42" customFormat="false" ht="15" hidden="false" customHeight="true" outlineLevel="0" collapsed="false">
      <c r="B42" s="33" t="s">
        <v>53</v>
      </c>
      <c r="C42" s="18"/>
      <c r="D42" s="34" t="n">
        <v>0.25</v>
      </c>
      <c r="E42" s="35"/>
      <c r="F42" s="36" t="n">
        <f aca="false">IF(D42*E42&gt;12,12,D42*E42)</f>
        <v>0</v>
      </c>
      <c r="G42" s="18"/>
      <c r="H42" s="32"/>
      <c r="I42" s="32"/>
      <c r="N42" s="1" t="s">
        <v>54</v>
      </c>
      <c r="O42" s="4" t="n">
        <v>48670</v>
      </c>
      <c r="P42" s="4" t="n">
        <v>48699</v>
      </c>
      <c r="Q42" s="4" t="n">
        <v>48664</v>
      </c>
    </row>
    <row r="43" customFormat="false" ht="15" hidden="false" customHeight="true" outlineLevel="0" collapsed="false">
      <c r="N43" s="1" t="s">
        <v>55</v>
      </c>
      <c r="O43" s="4" t="n">
        <v>48792</v>
      </c>
      <c r="P43" s="4" t="n">
        <v>48822</v>
      </c>
      <c r="Q43" s="4" t="n">
        <v>48786</v>
      </c>
    </row>
    <row r="44" customFormat="false" ht="26.25" hidden="false" customHeight="false" outlineLevel="0" collapsed="false">
      <c r="B44" s="21" t="s">
        <v>56</v>
      </c>
      <c r="C44" s="21"/>
      <c r="D44" s="21"/>
      <c r="E44" s="21"/>
      <c r="F44" s="21"/>
      <c r="G44" s="21"/>
      <c r="H44" s="21"/>
      <c r="I44" s="21"/>
      <c r="N44" s="1" t="s">
        <v>57</v>
      </c>
      <c r="O44" s="4" t="n">
        <v>48914</v>
      </c>
      <c r="P44" s="4" t="n">
        <v>48944</v>
      </c>
      <c r="Q44" s="4" t="n">
        <v>48909</v>
      </c>
    </row>
    <row r="45" customFormat="false" ht="18.75" hidden="false" customHeight="false" outlineLevel="0" collapsed="false">
      <c r="B45" s="22"/>
      <c r="D45" s="23" t="s">
        <v>36</v>
      </c>
      <c r="E45" s="23" t="s">
        <v>58</v>
      </c>
      <c r="F45" s="23" t="s">
        <v>37</v>
      </c>
      <c r="H45" s="24" t="s">
        <v>28</v>
      </c>
      <c r="I45" s="24"/>
      <c r="N45" s="1" t="s">
        <v>59</v>
      </c>
      <c r="O45" s="4" t="n">
        <v>49035</v>
      </c>
      <c r="P45" s="4" t="n">
        <v>49064</v>
      </c>
      <c r="Q45" s="4" t="n">
        <v>49029</v>
      </c>
    </row>
    <row r="46" customFormat="false" ht="15.75" hidden="false" customHeight="false" outlineLevel="0" collapsed="false">
      <c r="B46" s="22" t="s">
        <v>60</v>
      </c>
      <c r="D46" s="28" t="n">
        <v>15</v>
      </c>
      <c r="E46" s="37"/>
      <c r="F46" s="30" t="str">
        <f aca="false">IF(E46="x",D46,"")</f>
        <v/>
      </c>
      <c r="I46" s="31"/>
      <c r="N46" s="1" t="s">
        <v>61</v>
      </c>
      <c r="O46" s="4" t="n">
        <v>49157</v>
      </c>
      <c r="P46" s="4" t="n">
        <v>49187</v>
      </c>
      <c r="Q46" s="4" t="n">
        <v>49151</v>
      </c>
    </row>
    <row r="47" customFormat="false" ht="15.75" hidden="false" customHeight="false" outlineLevel="0" collapsed="false">
      <c r="B47" s="22" t="s">
        <v>62</v>
      </c>
      <c r="D47" s="28" t="n">
        <v>14</v>
      </c>
      <c r="E47" s="37"/>
      <c r="F47" s="30" t="str">
        <f aca="false">IF(E47="x",D47,"")</f>
        <v/>
      </c>
      <c r="I47" s="31"/>
      <c r="N47" s="1" t="s">
        <v>63</v>
      </c>
      <c r="O47" s="4" t="n">
        <v>49279</v>
      </c>
      <c r="P47" s="4" t="n">
        <v>49309</v>
      </c>
      <c r="Q47" s="4" t="n">
        <v>49274</v>
      </c>
    </row>
    <row r="48" customFormat="false" ht="15.75" hidden="false" customHeight="false" outlineLevel="0" collapsed="false">
      <c r="B48" s="22" t="s">
        <v>64</v>
      </c>
      <c r="D48" s="28" t="n">
        <v>12</v>
      </c>
      <c r="E48" s="37"/>
      <c r="F48" s="30" t="str">
        <f aca="false">IF(E48="x",D48,"")</f>
        <v/>
      </c>
      <c r="I48" s="31"/>
      <c r="N48" s="1" t="s">
        <v>65</v>
      </c>
      <c r="O48" s="4" t="n">
        <v>49400</v>
      </c>
      <c r="P48" s="4" t="n">
        <v>49429</v>
      </c>
      <c r="Q48" s="4" t="n">
        <v>49394</v>
      </c>
    </row>
    <row r="49" customFormat="false" ht="15.75" hidden="false" customHeight="false" outlineLevel="0" collapsed="false">
      <c r="B49" s="22" t="s">
        <v>66</v>
      </c>
      <c r="D49" s="28" t="n">
        <v>10</v>
      </c>
      <c r="E49" s="37"/>
      <c r="F49" s="30" t="str">
        <f aca="false">IF(E49="x",D49,"")</f>
        <v/>
      </c>
      <c r="I49" s="31"/>
      <c r="N49" s="1" t="s">
        <v>67</v>
      </c>
      <c r="O49" s="4" t="n">
        <v>49522</v>
      </c>
      <c r="P49" s="4" t="n">
        <v>49552</v>
      </c>
      <c r="Q49" s="4" t="n">
        <v>49516</v>
      </c>
    </row>
    <row r="50" customFormat="false" ht="15.75" hidden="false" customHeight="false" outlineLevel="0" collapsed="false">
      <c r="B50" s="22" t="s">
        <v>68</v>
      </c>
      <c r="D50" s="28" t="n">
        <v>8</v>
      </c>
      <c r="E50" s="37"/>
      <c r="F50" s="30" t="str">
        <f aca="false">IF(E50="x",D50,"")</f>
        <v/>
      </c>
      <c r="I50" s="31"/>
      <c r="N50" s="1" t="s">
        <v>69</v>
      </c>
      <c r="O50" s="4" t="n">
        <v>49644</v>
      </c>
      <c r="P50" s="4" t="n">
        <v>49674</v>
      </c>
      <c r="Q50" s="4" t="n">
        <v>49639</v>
      </c>
    </row>
    <row r="51" customFormat="false" ht="15.75" hidden="false" customHeight="false" outlineLevel="0" collapsed="false">
      <c r="B51" s="22" t="s">
        <v>70</v>
      </c>
      <c r="D51" s="28" t="n">
        <v>6</v>
      </c>
      <c r="E51" s="37"/>
      <c r="F51" s="30" t="str">
        <f aca="false">IF(E51="x",D51,"")</f>
        <v/>
      </c>
      <c r="I51" s="31"/>
      <c r="N51" s="1" t="s">
        <v>71</v>
      </c>
      <c r="O51" s="4" t="n">
        <v>49766</v>
      </c>
      <c r="P51" s="4" t="n">
        <v>49795</v>
      </c>
      <c r="Q51" s="4" t="n">
        <v>49760</v>
      </c>
    </row>
    <row r="52" customFormat="false" ht="15.75" hidden="false" customHeight="false" outlineLevel="0" collapsed="false">
      <c r="B52" s="22" t="s">
        <v>72</v>
      </c>
      <c r="D52" s="28" t="n">
        <v>4</v>
      </c>
      <c r="E52" s="37"/>
      <c r="F52" s="30" t="str">
        <f aca="false">IF(E52="x",D52,"")</f>
        <v/>
      </c>
      <c r="H52" s="38" t="n">
        <f aca="false">IF(COUNTBLANK(E46:E53)&lt;7,"Sólo un grado consolidado",SUM(F46:F53))</f>
        <v>0</v>
      </c>
      <c r="I52" s="38"/>
      <c r="N52" s="1" t="s">
        <v>73</v>
      </c>
      <c r="O52" s="4" t="n">
        <v>49888</v>
      </c>
      <c r="P52" s="4" t="n">
        <v>49918</v>
      </c>
      <c r="Q52" s="4" t="n">
        <v>49882</v>
      </c>
    </row>
    <row r="53" customFormat="false" ht="15.75" hidden="false" customHeight="false" outlineLevel="0" collapsed="false">
      <c r="B53" s="33" t="s">
        <v>74</v>
      </c>
      <c r="C53" s="18"/>
      <c r="D53" s="34" t="n">
        <v>2</v>
      </c>
      <c r="E53" s="39"/>
      <c r="F53" s="36" t="str">
        <f aca="false">IF(E53="x",D53,"")</f>
        <v/>
      </c>
      <c r="G53" s="18"/>
      <c r="H53" s="38"/>
      <c r="I53" s="38"/>
      <c r="N53" s="1" t="s">
        <v>75</v>
      </c>
      <c r="O53" s="4" t="n">
        <v>50010</v>
      </c>
      <c r="P53" s="4" t="n">
        <v>50040</v>
      </c>
      <c r="Q53" s="4" t="n">
        <v>50005</v>
      </c>
    </row>
    <row r="54" customFormat="false" ht="15" hidden="false" customHeight="false" outlineLevel="0" collapsed="false">
      <c r="N54" s="1" t="s">
        <v>76</v>
      </c>
      <c r="O54" s="4" t="n">
        <v>50131</v>
      </c>
      <c r="P54" s="4" t="n">
        <v>50160</v>
      </c>
      <c r="Q54" s="4" t="n">
        <v>50125</v>
      </c>
    </row>
    <row r="55" customFormat="false" ht="26.25" hidden="false" customHeight="false" outlineLevel="0" collapsed="false">
      <c r="B55" s="21" t="s">
        <v>77</v>
      </c>
      <c r="C55" s="21"/>
      <c r="D55" s="21"/>
      <c r="E55" s="21"/>
      <c r="F55" s="21"/>
      <c r="G55" s="21"/>
      <c r="H55" s="21"/>
      <c r="I55" s="21"/>
      <c r="N55" s="1" t="s">
        <v>78</v>
      </c>
      <c r="O55" s="4" t="n">
        <v>50253</v>
      </c>
      <c r="P55" s="4" t="n">
        <v>50283</v>
      </c>
      <c r="Q55" s="4" t="n">
        <v>50247</v>
      </c>
    </row>
    <row r="56" customFormat="false" ht="18.75" hidden="false" customHeight="false" outlineLevel="0" collapsed="false">
      <c r="B56" s="22"/>
      <c r="D56" s="23" t="s">
        <v>79</v>
      </c>
      <c r="E56" s="23" t="s">
        <v>80</v>
      </c>
      <c r="F56" s="23" t="s">
        <v>37</v>
      </c>
      <c r="H56" s="24" t="s">
        <v>28</v>
      </c>
      <c r="I56" s="24"/>
      <c r="N56" s="1" t="s">
        <v>81</v>
      </c>
      <c r="O56" s="4" t="n">
        <v>50375</v>
      </c>
      <c r="P56" s="4" t="n">
        <v>50405</v>
      </c>
      <c r="Q56" s="4" t="n">
        <v>50370</v>
      </c>
    </row>
    <row r="57" customFormat="false" ht="15.75" hidden="false" customHeight="false" outlineLevel="0" collapsed="false">
      <c r="B57" s="22" t="s">
        <v>80</v>
      </c>
      <c r="D57" s="28" t="n">
        <v>0.14</v>
      </c>
      <c r="E57" s="40"/>
      <c r="F57" s="30" t="n">
        <f aca="false">IF(D57*E57&gt;14,14,D57*E57)</f>
        <v>0</v>
      </c>
      <c r="I57" s="31"/>
      <c r="N57" s="1" t="s">
        <v>82</v>
      </c>
      <c r="O57" s="4" t="n">
        <v>50496</v>
      </c>
      <c r="P57" s="4" t="n">
        <v>50525</v>
      </c>
      <c r="Q57" s="4" t="n">
        <v>50490</v>
      </c>
    </row>
    <row r="58" customFormat="false" ht="15.75" hidden="false" customHeight="true" outlineLevel="0" collapsed="false">
      <c r="B58" s="41" t="s">
        <v>83</v>
      </c>
      <c r="C58" s="41"/>
      <c r="D58" s="34" t="n">
        <v>1</v>
      </c>
      <c r="E58" s="42"/>
      <c r="F58" s="43" t="str">
        <f aca="false">IF(E58="x",1,"")</f>
        <v/>
      </c>
      <c r="I58" s="31"/>
      <c r="N58" s="1" t="s">
        <v>84</v>
      </c>
      <c r="O58" s="4" t="n">
        <v>50618</v>
      </c>
      <c r="P58" s="4" t="n">
        <v>50648</v>
      </c>
      <c r="Q58" s="4" t="n">
        <v>50612</v>
      </c>
    </row>
    <row r="59" customFormat="false" ht="15" hidden="false" customHeight="false" outlineLevel="0" collapsed="false">
      <c r="B59" s="41"/>
      <c r="C59" s="41"/>
      <c r="D59" s="34"/>
      <c r="E59" s="42"/>
      <c r="F59" s="43"/>
      <c r="H59" s="38" t="n">
        <f aca="false">SUM(F57:F58)</f>
        <v>0</v>
      </c>
      <c r="I59" s="38"/>
      <c r="N59" s="1" t="s">
        <v>85</v>
      </c>
      <c r="O59" s="4" t="n">
        <v>50740</v>
      </c>
      <c r="P59" s="4" t="n">
        <v>50770</v>
      </c>
      <c r="Q59" s="4" t="n">
        <v>50735</v>
      </c>
    </row>
    <row r="60" customFormat="false" ht="15.75" hidden="false" customHeight="true" outlineLevel="0" collapsed="false">
      <c r="B60" s="41"/>
      <c r="C60" s="41"/>
      <c r="D60" s="34"/>
      <c r="E60" s="42"/>
      <c r="F60" s="43"/>
      <c r="G60" s="18"/>
      <c r="H60" s="38"/>
      <c r="I60" s="38"/>
      <c r="N60" s="1" t="s">
        <v>86</v>
      </c>
      <c r="O60" s="4" t="n">
        <v>50861</v>
      </c>
      <c r="P60" s="4" t="n">
        <v>50890</v>
      </c>
      <c r="Q60" s="4" t="n">
        <v>50855</v>
      </c>
    </row>
    <row r="61" customFormat="false" ht="15.75" hidden="false" customHeight="true" outlineLevel="0" collapsed="false">
      <c r="B61" s="44"/>
      <c r="C61" s="44"/>
      <c r="D61" s="28"/>
      <c r="E61" s="45"/>
      <c r="F61" s="46"/>
      <c r="H61" s="47"/>
      <c r="I61" s="47"/>
      <c r="N61" s="1" t="s">
        <v>87</v>
      </c>
      <c r="O61" s="4" t="n">
        <v>50983</v>
      </c>
      <c r="P61" s="4" t="n">
        <v>51013</v>
      </c>
      <c r="Q61" s="4" t="n">
        <v>50977</v>
      </c>
    </row>
    <row r="62" customFormat="false" ht="26.25" hidden="false" customHeight="false" outlineLevel="0" collapsed="false">
      <c r="B62" s="21" t="s">
        <v>88</v>
      </c>
      <c r="C62" s="21"/>
      <c r="D62" s="21"/>
      <c r="E62" s="21"/>
      <c r="F62" s="21"/>
      <c r="G62" s="21"/>
      <c r="H62" s="21"/>
      <c r="I62" s="21"/>
      <c r="N62" s="1" t="s">
        <v>89</v>
      </c>
      <c r="O62" s="4" t="n">
        <v>51105</v>
      </c>
      <c r="P62" s="4" t="n">
        <v>51135</v>
      </c>
      <c r="Q62" s="4" t="n">
        <v>51100</v>
      </c>
    </row>
    <row r="63" customFormat="false" ht="15" hidden="false" customHeight="true" outlineLevel="0" collapsed="false">
      <c r="B63" s="48" t="s">
        <v>90</v>
      </c>
      <c r="D63" s="49"/>
      <c r="H63" s="24" t="s">
        <v>28</v>
      </c>
      <c r="I63" s="24"/>
      <c r="N63" s="1" t="s">
        <v>91</v>
      </c>
      <c r="O63" s="4" t="n">
        <v>51227</v>
      </c>
      <c r="P63" s="4" t="n">
        <v>51256</v>
      </c>
      <c r="Q63" s="4" t="n">
        <v>51221</v>
      </c>
    </row>
    <row r="64" customFormat="false" ht="15" hidden="false" customHeight="true" outlineLevel="0" collapsed="false">
      <c r="B64" s="22" t="s">
        <v>92</v>
      </c>
      <c r="H64" s="38" t="n">
        <f aca="false">IFERROR(IF(DATEDIF(E$18,I18,"y")&gt;=7,10,IF(DATEDIF(E$18,I18,"y")&gt;=6,8.57,IF(DATEDIF(E$18,I18,"y")&gt;=5,7.14,IF(DATEDIF(E$18,I18,"y")&gt;=4,5.71,IF(DATEDIF(E$18,I18,"y")&gt;=3,4.28,IF(DATEDIF(E$18,I18,"y")&gt;=2,2.85,0)))))),0)</f>
        <v>0</v>
      </c>
      <c r="I64" s="38"/>
      <c r="N64" s="1" t="s">
        <v>93</v>
      </c>
      <c r="O64" s="4" t="n">
        <v>51349</v>
      </c>
      <c r="P64" s="4" t="n">
        <v>51379</v>
      </c>
      <c r="Q64" s="4" t="n">
        <v>51343</v>
      </c>
    </row>
    <row r="65" customFormat="false" ht="15" hidden="false" customHeight="true" outlineLevel="0" collapsed="false">
      <c r="B65" s="22" t="s">
        <v>94</v>
      </c>
      <c r="H65" s="38"/>
      <c r="I65" s="38"/>
      <c r="N65" s="1" t="s">
        <v>95</v>
      </c>
      <c r="O65" s="4" t="n">
        <v>51471</v>
      </c>
      <c r="P65" s="4" t="n">
        <v>51501</v>
      </c>
      <c r="Q65" s="4" t="n">
        <v>51466</v>
      </c>
    </row>
    <row r="66" customFormat="false" ht="15" hidden="false" customHeight="true" outlineLevel="0" collapsed="false">
      <c r="B66" s="22" t="s">
        <v>96</v>
      </c>
      <c r="H66" s="38"/>
      <c r="I66" s="38"/>
      <c r="N66" s="1" t="s">
        <v>97</v>
      </c>
      <c r="O66" s="4" t="n">
        <v>51592</v>
      </c>
      <c r="P66" s="4" t="n">
        <v>51621</v>
      </c>
      <c r="Q66" s="4" t="n">
        <v>51586</v>
      </c>
    </row>
    <row r="67" customFormat="false" ht="15" hidden="false" customHeight="true" outlineLevel="0" collapsed="false">
      <c r="B67" s="22" t="s">
        <v>98</v>
      </c>
      <c r="H67" s="38"/>
      <c r="I67" s="38"/>
      <c r="N67" s="1" t="s">
        <v>99</v>
      </c>
      <c r="O67" s="4" t="n">
        <v>51714</v>
      </c>
      <c r="P67" s="4" t="n">
        <v>51744</v>
      </c>
      <c r="Q67" s="4" t="n">
        <v>51708</v>
      </c>
    </row>
    <row r="68" customFormat="false" ht="15" hidden="false" customHeight="true" outlineLevel="0" collapsed="false">
      <c r="B68" s="33" t="s">
        <v>100</v>
      </c>
      <c r="C68" s="18"/>
      <c r="D68" s="18"/>
      <c r="E68" s="18"/>
      <c r="F68" s="18"/>
      <c r="G68" s="18"/>
      <c r="H68" s="38"/>
      <c r="I68" s="38"/>
      <c r="N68" s="1" t="s">
        <v>101</v>
      </c>
      <c r="O68" s="4" t="n">
        <v>51836</v>
      </c>
      <c r="P68" s="4" t="n">
        <v>51866</v>
      </c>
      <c r="Q68" s="4" t="n">
        <v>51831</v>
      </c>
    </row>
    <row r="69" customFormat="false" ht="15" hidden="false" customHeight="false" outlineLevel="0" collapsed="false">
      <c r="N69" s="1" t="s">
        <v>102</v>
      </c>
      <c r="O69" s="4" t="n">
        <v>51957</v>
      </c>
      <c r="P69" s="4" t="n">
        <v>51986</v>
      </c>
      <c r="Q69" s="4" t="n">
        <v>51951</v>
      </c>
    </row>
    <row r="70" customFormat="false" ht="15" hidden="false" customHeight="false" outlineLevel="0" collapsed="false">
      <c r="N70" s="1" t="s">
        <v>103</v>
      </c>
      <c r="O70" s="4" t="n">
        <v>52079</v>
      </c>
      <c r="P70" s="4" t="n">
        <v>52109</v>
      </c>
      <c r="Q70" s="4" t="n">
        <v>52073</v>
      </c>
    </row>
    <row r="71" customFormat="false" ht="15" hidden="false" customHeight="false" outlineLevel="0" collapsed="false">
      <c r="N71" s="1" t="s">
        <v>104</v>
      </c>
      <c r="O71" s="4" t="n">
        <v>52201</v>
      </c>
      <c r="P71" s="4" t="n">
        <v>52231</v>
      </c>
      <c r="Q71" s="4" t="n">
        <v>52196</v>
      </c>
    </row>
    <row r="72" customFormat="false" ht="15" hidden="false" customHeight="false" outlineLevel="0" collapsed="false">
      <c r="N72" s="1" t="s">
        <v>105</v>
      </c>
      <c r="O72" s="4" t="n">
        <v>52322</v>
      </c>
      <c r="P72" s="4" t="n">
        <v>52351</v>
      </c>
      <c r="Q72" s="4" t="n">
        <v>52316</v>
      </c>
    </row>
    <row r="73" customFormat="false" ht="15" hidden="false" customHeight="false" outlineLevel="0" collapsed="false">
      <c r="N73" s="1" t="s">
        <v>106</v>
      </c>
      <c r="O73" s="4" t="n">
        <v>52444</v>
      </c>
      <c r="P73" s="4" t="n">
        <v>52474</v>
      </c>
      <c r="Q73" s="4" t="n">
        <v>52438</v>
      </c>
    </row>
    <row r="74" customFormat="false" ht="15" hidden="false" customHeight="false" outlineLevel="0" collapsed="false">
      <c r="N74" s="1" t="s">
        <v>107</v>
      </c>
      <c r="O74" s="4" t="n">
        <v>52566</v>
      </c>
      <c r="P74" s="4" t="n">
        <v>52596</v>
      </c>
      <c r="Q74" s="4" t="n">
        <v>52561</v>
      </c>
    </row>
    <row r="75" customFormat="false" ht="15" hidden="false" customHeight="false" outlineLevel="0" collapsed="false">
      <c r="N75" s="1" t="s">
        <v>108</v>
      </c>
      <c r="O75" s="4" t="n">
        <v>52688</v>
      </c>
      <c r="P75" s="4" t="n">
        <v>52717</v>
      </c>
      <c r="Q75" s="4" t="n">
        <v>52682</v>
      </c>
    </row>
    <row r="76" customFormat="false" ht="15" hidden="false" customHeight="false" outlineLevel="0" collapsed="false">
      <c r="N76" s="1" t="s">
        <v>109</v>
      </c>
      <c r="O76" s="4" t="n">
        <v>52810</v>
      </c>
      <c r="P76" s="4" t="n">
        <v>52840</v>
      </c>
      <c r="Q76" s="4" t="n">
        <v>52804</v>
      </c>
    </row>
    <row r="77" customFormat="false" ht="15" hidden="false" customHeight="false" outlineLevel="0" collapsed="false">
      <c r="N77" s="1" t="s">
        <v>110</v>
      </c>
      <c r="O77" s="4" t="n">
        <v>52932</v>
      </c>
      <c r="P77" s="4" t="n">
        <v>52962</v>
      </c>
      <c r="Q77" s="4" t="n">
        <v>52927</v>
      </c>
    </row>
    <row r="78" customFormat="false" ht="15" hidden="false" customHeight="false" outlineLevel="0" collapsed="false">
      <c r="N78" s="1" t="s">
        <v>111</v>
      </c>
      <c r="O78" s="4" t="n">
        <v>53053</v>
      </c>
      <c r="P78" s="4" t="n">
        <v>53082</v>
      </c>
      <c r="Q78" s="4" t="n">
        <v>53047</v>
      </c>
    </row>
    <row r="79" customFormat="false" ht="15" hidden="false" customHeight="false" outlineLevel="0" collapsed="false">
      <c r="N79" s="1" t="s">
        <v>112</v>
      </c>
      <c r="O79" s="4" t="n">
        <v>53175</v>
      </c>
      <c r="P79" s="4" t="n">
        <v>53205</v>
      </c>
      <c r="Q79" s="4" t="n">
        <v>53169</v>
      </c>
    </row>
    <row r="80" customFormat="false" ht="15" hidden="false" customHeight="false" outlineLevel="0" collapsed="false">
      <c r="N80" s="1" t="s">
        <v>113</v>
      </c>
      <c r="O80" s="4" t="n">
        <v>53297</v>
      </c>
      <c r="P80" s="4" t="n">
        <v>53327</v>
      </c>
      <c r="Q80" s="4" t="n">
        <v>53292</v>
      </c>
    </row>
    <row r="81" customFormat="false" ht="15" hidden="false" customHeight="false" outlineLevel="0" collapsed="false">
      <c r="N81" s="1" t="s">
        <v>114</v>
      </c>
      <c r="O81" s="4" t="n">
        <v>53418</v>
      </c>
      <c r="P81" s="4" t="n">
        <v>53447</v>
      </c>
      <c r="Q81" s="4" t="n">
        <v>53412</v>
      </c>
    </row>
    <row r="82" customFormat="false" ht="15" hidden="false" customHeight="false" outlineLevel="0" collapsed="false">
      <c r="N82" s="1" t="s">
        <v>115</v>
      </c>
      <c r="O82" s="4" t="n">
        <v>53540</v>
      </c>
      <c r="P82" s="4" t="n">
        <v>53570</v>
      </c>
      <c r="Q82" s="4" t="n">
        <v>53534</v>
      </c>
    </row>
    <row r="83" customFormat="false" ht="15" hidden="false" customHeight="false" outlineLevel="0" collapsed="false">
      <c r="N83" s="1" t="s">
        <v>116</v>
      </c>
      <c r="O83" s="4" t="n">
        <v>53662</v>
      </c>
      <c r="P83" s="4" t="n">
        <v>53692</v>
      </c>
      <c r="Q83" s="4" t="n">
        <v>53657</v>
      </c>
    </row>
    <row r="84" customFormat="false" ht="15" hidden="false" customHeight="false" outlineLevel="0" collapsed="false">
      <c r="N84" s="1" t="s">
        <v>117</v>
      </c>
      <c r="O84" s="4" t="n">
        <v>53783</v>
      </c>
      <c r="P84" s="4" t="n">
        <v>53812</v>
      </c>
      <c r="Q84" s="4" t="n">
        <v>53777</v>
      </c>
    </row>
    <row r="85" customFormat="false" ht="15" hidden="false" customHeight="false" outlineLevel="0" collapsed="false">
      <c r="N85" s="1" t="s">
        <v>118</v>
      </c>
      <c r="O85" s="4" t="n">
        <v>53905</v>
      </c>
      <c r="P85" s="4" t="n">
        <v>53935</v>
      </c>
      <c r="Q85" s="4" t="n">
        <v>53899</v>
      </c>
    </row>
    <row r="86" customFormat="false" ht="15" hidden="false" customHeight="false" outlineLevel="0" collapsed="false">
      <c r="N86" s="1" t="s">
        <v>119</v>
      </c>
      <c r="O86" s="4" t="n">
        <v>54027</v>
      </c>
      <c r="P86" s="4" t="n">
        <v>54057</v>
      </c>
      <c r="Q86" s="4" t="n">
        <v>54022</v>
      </c>
    </row>
    <row r="87" customFormat="false" ht="15" hidden="false" customHeight="false" outlineLevel="0" collapsed="false">
      <c r="N87" s="1" t="s">
        <v>120</v>
      </c>
      <c r="O87" s="4" t="n">
        <v>54149</v>
      </c>
      <c r="P87" s="4" t="n">
        <v>54178</v>
      </c>
      <c r="Q87" s="4" t="n">
        <v>54143</v>
      </c>
    </row>
    <row r="88" customFormat="false" ht="15" hidden="false" customHeight="false" outlineLevel="0" collapsed="false">
      <c r="N88" s="1" t="s">
        <v>121</v>
      </c>
      <c r="O88" s="4" t="n">
        <v>54271</v>
      </c>
      <c r="P88" s="4" t="n">
        <v>54301</v>
      </c>
      <c r="Q88" s="4" t="n">
        <v>54265</v>
      </c>
    </row>
    <row r="89" customFormat="false" ht="15" hidden="false" customHeight="false" outlineLevel="0" collapsed="false">
      <c r="N89" s="1" t="s">
        <v>122</v>
      </c>
      <c r="O89" s="4" t="n">
        <v>54393</v>
      </c>
      <c r="P89" s="4" t="n">
        <v>54423</v>
      </c>
      <c r="Q89" s="4" t="n">
        <v>54388</v>
      </c>
    </row>
    <row r="90" customFormat="false" ht="15" hidden="false" customHeight="false" outlineLevel="0" collapsed="false">
      <c r="N90" s="1" t="s">
        <v>123</v>
      </c>
      <c r="O90" s="4" t="n">
        <v>54514</v>
      </c>
      <c r="P90" s="4" t="n">
        <v>54543</v>
      </c>
      <c r="Q90" s="4" t="n">
        <v>54508</v>
      </c>
    </row>
    <row r="91" customFormat="false" ht="15" hidden="false" customHeight="false" outlineLevel="0" collapsed="false">
      <c r="N91" s="1" t="s">
        <v>124</v>
      </c>
      <c r="O91" s="4" t="n">
        <v>54636</v>
      </c>
      <c r="P91" s="4" t="n">
        <v>54666</v>
      </c>
      <c r="Q91" s="4" t="n">
        <v>54630</v>
      </c>
    </row>
  </sheetData>
  <sheetProtection sheet="true" password="c965" objects="true" scenarios="true" selectLockedCells="true"/>
  <mergeCells count="39">
    <mergeCell ref="B12:I13"/>
    <mergeCell ref="B14:D15"/>
    <mergeCell ref="E14:E15"/>
    <mergeCell ref="F14:H15"/>
    <mergeCell ref="I14:I15"/>
    <mergeCell ref="B16:D17"/>
    <mergeCell ref="E16:E17"/>
    <mergeCell ref="F16:H17"/>
    <mergeCell ref="I16:I17"/>
    <mergeCell ref="B18:D19"/>
    <mergeCell ref="E18:E19"/>
    <mergeCell ref="F18:H19"/>
    <mergeCell ref="I18:I19"/>
    <mergeCell ref="B20:I21"/>
    <mergeCell ref="B23:E24"/>
    <mergeCell ref="H23:I24"/>
    <mergeCell ref="B26:I26"/>
    <mergeCell ref="B28:I28"/>
    <mergeCell ref="H29:I29"/>
    <mergeCell ref="B30:C31"/>
    <mergeCell ref="D30:D31"/>
    <mergeCell ref="E30:E31"/>
    <mergeCell ref="H30:I31"/>
    <mergeCell ref="B33:I33"/>
    <mergeCell ref="H34:I34"/>
    <mergeCell ref="H41:I42"/>
    <mergeCell ref="B44:I44"/>
    <mergeCell ref="H45:I45"/>
    <mergeCell ref="H52:I53"/>
    <mergeCell ref="B55:I55"/>
    <mergeCell ref="H56:I56"/>
    <mergeCell ref="B58:C60"/>
    <mergeCell ref="D58:D60"/>
    <mergeCell ref="E58:E60"/>
    <mergeCell ref="F58:F60"/>
    <mergeCell ref="H59:I60"/>
    <mergeCell ref="B62:I62"/>
    <mergeCell ref="H63:I63"/>
    <mergeCell ref="H64:I68"/>
  </mergeCells>
  <dataValidations count="1">
    <dataValidation allowBlank="true" errorStyle="stop" operator="between" showDropDown="false" showErrorMessage="true" showInputMessage="true" sqref="I16:I17" type="list">
      <formula1>$N$13:$N$91</formula1>
      <formula2>0</formula2>
    </dataValidation>
  </dataValidations>
  <hyperlinks>
    <hyperlink ref="B26" r:id="rId2" display="Orden 100/2023, de 8 de mayo"/>
  </hyperlink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2023-10-09T05:28:33Z</dcterms:created>
  <dc:creator>Miguel Angel Trigo Sanchez</dc:creator>
  <dc:description/>
  <dc:language>es-ES</dc:language>
  <cp:lastModifiedBy/>
  <dcterms:modified xsi:type="dcterms:W3CDTF">2023-10-25T12:38:21Z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