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tri\Downloads\"/>
    </mc:Choice>
  </mc:AlternateContent>
  <xr:revisionPtr revIDLastSave="0" documentId="13_ncr:1_{8A52C3D3-96C9-4955-8D4E-BA6B0595216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4" i="1"/>
  <c r="I6" i="1" l="1"/>
  <c r="E18" i="1" s="1"/>
  <c r="H18" i="1" s="1"/>
  <c r="B8" i="1"/>
  <c r="F46" i="1" l="1"/>
  <c r="F45" i="1"/>
  <c r="F35" i="1"/>
  <c r="F36" i="1"/>
  <c r="F37" i="1"/>
  <c r="F38" i="1"/>
  <c r="F39" i="1"/>
  <c r="F40" i="1"/>
  <c r="F41" i="1"/>
  <c r="F34" i="1"/>
  <c r="F30" i="1"/>
  <c r="F29" i="1"/>
  <c r="F28" i="1"/>
  <c r="F27" i="1"/>
  <c r="F26" i="1"/>
  <c r="F25" i="1"/>
  <c r="F24" i="1"/>
  <c r="F23" i="1"/>
  <c r="H47" i="1" l="1"/>
  <c r="H29" i="1"/>
  <c r="H40" i="1"/>
  <c r="H52" i="1"/>
  <c r="H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Angel</author>
  </authors>
  <commentList>
    <comment ref="E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Como norma general, salvo que hayamos tenido períodos en blanco, corresponde a la fecha del primer trienio (menos tres años)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Seleccionar con la flecha que aparece a la derecha una vez tenemos la celda marcada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Fecha en la que tomamos por última vez posesión tras un Concurso de Traslados (CGM o CPT)
Se utiliza para calcular la permanencia de forma automática</t>
        </r>
      </text>
    </comment>
    <comment ref="E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El máximo de meses computables son 48. Si la suma de los meses que ponemos es superior, dará un error</t>
        </r>
      </text>
    </comment>
    <comment ref="E3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Sólo el último grado consolidado. Si marcaramos más de uno, nos dará error</t>
        </r>
      </text>
    </comment>
    <comment ref="E4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Total de horas de formación recibidas y computables, según las bases del concurso</t>
        </r>
      </text>
    </comment>
    <comment ref="E4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Marcar con X si se dispone de al meno uno de duración igual o superior a 10 horas
</t>
        </r>
      </text>
    </comment>
  </commentList>
</comments>
</file>

<file path=xl/sharedStrings.xml><?xml version="1.0" encoding="utf-8"?>
<sst xmlns="http://schemas.openxmlformats.org/spreadsheetml/2006/main" count="131" uniqueCount="121">
  <si>
    <t>Calculadora CPT. Sólo son modificables las celdas en color</t>
  </si>
  <si>
    <t>Fecha inicio cómputo servicios previos:</t>
  </si>
  <si>
    <t>Para qué concurso calculamos los méritos</t>
  </si>
  <si>
    <t>CPT 3/24</t>
  </si>
  <si>
    <t>CPT 1/25</t>
  </si>
  <si>
    <t>Fecha última toma de posesión por concurso:</t>
  </si>
  <si>
    <t xml:space="preserve">Fecha cómputo méritos. </t>
  </si>
  <si>
    <t>CPT 2/25</t>
  </si>
  <si>
    <t>CPT 3/25</t>
  </si>
  <si>
    <t>CPT 1/26</t>
  </si>
  <si>
    <t>CPT 2/26</t>
  </si>
  <si>
    <t>CPT 3/26</t>
  </si>
  <si>
    <t>Total puntos para el concurso</t>
  </si>
  <si>
    <t>CPT 1/27</t>
  </si>
  <si>
    <t>CPT 2/27</t>
  </si>
  <si>
    <t>CPT 3/27</t>
  </si>
  <si>
    <t>Orden 100/2023, de 8 de mayo</t>
  </si>
  <si>
    <t>CPT 1/28</t>
  </si>
  <si>
    <t>CPT 2/28</t>
  </si>
  <si>
    <t>7.1. Antigüedad</t>
  </si>
  <si>
    <t>CPT 3/28</t>
  </si>
  <si>
    <t>Puntos/mes</t>
  </si>
  <si>
    <t>Meses</t>
  </si>
  <si>
    <t>PUNTOS</t>
  </si>
  <si>
    <t>CPT 1/29</t>
  </si>
  <si>
    <t>Anigüedad Meses completos</t>
  </si>
  <si>
    <t>CPT 2/29</t>
  </si>
  <si>
    <t>CPT 3/29</t>
  </si>
  <si>
    <t>CPT 1/30</t>
  </si>
  <si>
    <t>7.2. Nivel del puesto de trabajo</t>
  </si>
  <si>
    <t>CPT 2/30</t>
  </si>
  <si>
    <t>Puntos</t>
  </si>
  <si>
    <t>Total</t>
  </si>
  <si>
    <t>CPT 3/30</t>
  </si>
  <si>
    <t>Nivel Sup. Máx. 25</t>
  </si>
  <si>
    <t>CPT 1/31</t>
  </si>
  <si>
    <t>Igual Niv. Máx. 24</t>
  </si>
  <si>
    <t>CPT 2/31</t>
  </si>
  <si>
    <t>Inferior 1 Nivel Máx. 22</t>
  </si>
  <si>
    <t>CPT 3/31</t>
  </si>
  <si>
    <t>Inferior 2 Niveles Max. 20</t>
  </si>
  <si>
    <t>CPT 1/32</t>
  </si>
  <si>
    <t>Inferior 3 Niveles Max. 18</t>
  </si>
  <si>
    <t>CPT 2/32</t>
  </si>
  <si>
    <t>Inferior 4 Niveles Max. 16</t>
  </si>
  <si>
    <t>CPT 3/32</t>
  </si>
  <si>
    <t>Inferior 5 Niveles Max. 14</t>
  </si>
  <si>
    <t>CPT 1/33</t>
  </si>
  <si>
    <t>Inferior 6 Niveles Max. 12</t>
  </si>
  <si>
    <t>CPT 2/33</t>
  </si>
  <si>
    <t>CPT 3/33</t>
  </si>
  <si>
    <t>7.3. Grado personal</t>
  </si>
  <si>
    <t>CPT 1/34</t>
  </si>
  <si>
    <t>Marca con X</t>
  </si>
  <si>
    <t>CPT 2/34</t>
  </si>
  <si>
    <t>Nivel Superior</t>
  </si>
  <si>
    <t>CPT 3/34</t>
  </si>
  <si>
    <t>Igual Nivel</t>
  </si>
  <si>
    <t>CPT 1/35</t>
  </si>
  <si>
    <t xml:space="preserve">Inferior 1 Nivel </t>
  </si>
  <si>
    <t>CPT 2/35</t>
  </si>
  <si>
    <t xml:space="preserve">Inferior 2 Niveles </t>
  </si>
  <si>
    <t>CPT 3/35</t>
  </si>
  <si>
    <t xml:space="preserve">Inferior 3 Niveles </t>
  </si>
  <si>
    <t>CPT 1/36</t>
  </si>
  <si>
    <t xml:space="preserve">Inferior 4 Niveles </t>
  </si>
  <si>
    <t>CPT 2/36</t>
  </si>
  <si>
    <t xml:space="preserve">Inferior 5 Niveles </t>
  </si>
  <si>
    <t>CPT 3/36</t>
  </si>
  <si>
    <t xml:space="preserve">Inferior 6 Niveles </t>
  </si>
  <si>
    <t>CPT 1/37</t>
  </si>
  <si>
    <t>CPT 2/37</t>
  </si>
  <si>
    <t>7.4. Cursos de formación</t>
  </si>
  <si>
    <t>CPT 3/37</t>
  </si>
  <si>
    <t>Puntos/hora</t>
  </si>
  <si>
    <t>Horas</t>
  </si>
  <si>
    <t>CPT 1/38</t>
  </si>
  <si>
    <t>CPT 2/38</t>
  </si>
  <si>
    <t>Curso perspectivia de género, igualdad y violencia de género</t>
  </si>
  <si>
    <t>CPT 3/38</t>
  </si>
  <si>
    <t>CPT 1/39</t>
  </si>
  <si>
    <t>CPT 2/39</t>
  </si>
  <si>
    <t>CPT 3/39</t>
  </si>
  <si>
    <t>7.5. Permanencia</t>
  </si>
  <si>
    <t>CPT 1/40</t>
  </si>
  <si>
    <t>Siete o más años: 10 puntos</t>
  </si>
  <si>
    <t>CPT 2/40</t>
  </si>
  <si>
    <t>Seis años: 8,57 puntos</t>
  </si>
  <si>
    <t>CPT 3/40</t>
  </si>
  <si>
    <t>Cinco años: 7,14 puntos</t>
  </si>
  <si>
    <t>CPT 1/41</t>
  </si>
  <si>
    <t>Cuatro años: 5,71 puntos</t>
  </si>
  <si>
    <t>CPT 2/41</t>
  </si>
  <si>
    <t>Tres años: 4,28 puntos</t>
  </si>
  <si>
    <t>CPT 3/41</t>
  </si>
  <si>
    <t>Dos años: 2,85 puntos</t>
  </si>
  <si>
    <t>CPT 1/42</t>
  </si>
  <si>
    <t>CPT 2/42</t>
  </si>
  <si>
    <t>CPT 3/42</t>
  </si>
  <si>
    <t>CPT 1/43</t>
  </si>
  <si>
    <t>CPT 2/43</t>
  </si>
  <si>
    <t>CPT 3/43</t>
  </si>
  <si>
    <t>CPT 1/44</t>
  </si>
  <si>
    <t>CPT 2/44</t>
  </si>
  <si>
    <t>CPT 3/44</t>
  </si>
  <si>
    <t>CPT 1/45</t>
  </si>
  <si>
    <t>CPT 2/45</t>
  </si>
  <si>
    <t>CPT 3/45</t>
  </si>
  <si>
    <t>CPT 1/46</t>
  </si>
  <si>
    <t>CPT 2/46</t>
  </si>
  <si>
    <t>CPT 3/46</t>
  </si>
  <si>
    <t>CPT 1/47</t>
  </si>
  <si>
    <t>CPT 2/47</t>
  </si>
  <si>
    <t>CPT 3/47</t>
  </si>
  <si>
    <t>CPT 1/48</t>
  </si>
  <si>
    <t>CPT 2/48</t>
  </si>
  <si>
    <t>CPT 3/48</t>
  </si>
  <si>
    <t>CPT 1/49</t>
  </si>
  <si>
    <t>CPT 2/49</t>
  </si>
  <si>
    <t>CPT 3/49</t>
  </si>
  <si>
    <t>Orden 105/2024, de 21 de junio, por la que se modifica la Orden 100/2023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</si>
</sst>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0"/>
      <name val="Calibri"/>
      <family val="2"/>
      <scheme val="minor"/>
    </font>
    <font>
      <b/>
      <u/>
      <sz val="16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14" fontId="0" fillId="2" borderId="0" xfId="0" applyNumberFormat="1" applyFill="1"/>
    <xf numFmtId="0" fontId="0" fillId="2" borderId="2" xfId="0" applyFill="1" applyBorder="1"/>
    <xf numFmtId="0" fontId="1" fillId="2" borderId="0" xfId="0" applyFont="1" applyFill="1" applyAlignment="1">
      <alignment horizontal="center"/>
    </xf>
    <xf numFmtId="0" fontId="0" fillId="2" borderId="7" xfId="0" applyFill="1" applyBorder="1"/>
    <xf numFmtId="0" fontId="0" fillId="2" borderId="0" xfId="0" quotePrefix="1" applyFill="1"/>
    <xf numFmtId="14" fontId="0" fillId="2" borderId="0" xfId="0" applyNumberFormat="1" applyFill="1" applyAlignment="1">
      <alignment vertical="top"/>
    </xf>
    <xf numFmtId="164" fontId="1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/>
    <xf numFmtId="0" fontId="0" fillId="2" borderId="6" xfId="0" applyFill="1" applyBorder="1"/>
    <xf numFmtId="164" fontId="1" fillId="2" borderId="7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/>
    <xf numFmtId="0" fontId="0" fillId="2" borderId="0" xfId="0" applyFill="1" applyAlignment="1">
      <alignment horizontal="left" vertical="top" wrapText="1" shrinkToFit="1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center" vertical="center" wrapText="1"/>
    </xf>
    <xf numFmtId="0" fontId="0" fillId="0" borderId="4" xfId="0" applyBorder="1"/>
    <xf numFmtId="2" fontId="0" fillId="2" borderId="0" xfId="0" applyNumberFormat="1" applyFill="1"/>
    <xf numFmtId="0" fontId="2" fillId="4" borderId="0" xfId="0" applyFont="1" applyFill="1" applyProtection="1">
      <protection locked="0"/>
    </xf>
    <xf numFmtId="0" fontId="2" fillId="4" borderId="7" xfId="0" applyFont="1" applyFill="1" applyBorder="1" applyProtection="1"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Protection="1">
      <protection locked="0"/>
    </xf>
    <xf numFmtId="14" fontId="5" fillId="2" borderId="0" xfId="0" applyNumberFormat="1" applyFont="1" applyFill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164" fontId="9" fillId="2" borderId="7" xfId="0" applyNumberFormat="1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top" wrapText="1" shrinkToFit="1"/>
    </xf>
    <xf numFmtId="0" fontId="0" fillId="2" borderId="0" xfId="0" applyFill="1" applyAlignment="1">
      <alignment horizontal="left" vertical="top" wrapText="1" shrinkToFit="1"/>
    </xf>
    <xf numFmtId="0" fontId="0" fillId="2" borderId="6" xfId="0" applyFill="1" applyBorder="1" applyAlignment="1">
      <alignment horizontal="left" vertical="top" wrapText="1" shrinkToFit="1"/>
    </xf>
    <xf numFmtId="0" fontId="0" fillId="2" borderId="7" xfId="0" applyFill="1" applyBorder="1" applyAlignment="1">
      <alignment horizontal="left" vertical="top" wrapText="1" shrinkToFit="1"/>
    </xf>
    <xf numFmtId="164" fontId="1" fillId="2" borderId="0" xfId="0" applyNumberFormat="1" applyFont="1" applyFill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Alignment="1">
      <alignment horizontal="right" vertical="center"/>
    </xf>
    <xf numFmtId="164" fontId="2" fillId="2" borderId="7" xfId="0" applyNumberFormat="1" applyFont="1" applyFill="1" applyBorder="1" applyAlignment="1">
      <alignment horizontal="right" vertical="center"/>
    </xf>
    <xf numFmtId="0" fontId="12" fillId="7" borderId="1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/>
    </xf>
    <xf numFmtId="14" fontId="5" fillId="2" borderId="0" xfId="0" applyNumberFormat="1" applyFont="1" applyFill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14" fontId="5" fillId="2" borderId="8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2" borderId="0" xfId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4" fontId="3" fillId="3" borderId="5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>
      <alignment horizontal="center" vertical="center"/>
    </xf>
    <xf numFmtId="14" fontId="2" fillId="5" borderId="0" xfId="0" applyNumberFormat="1" applyFont="1" applyFill="1" applyAlignment="1" applyProtection="1">
      <alignment horizontal="center" vertical="center"/>
      <protection locked="0"/>
    </xf>
    <xf numFmtId="14" fontId="8" fillId="6" borderId="0" xfId="0" applyNumberFormat="1" applyFont="1" applyFill="1" applyAlignment="1" applyProtection="1">
      <alignment horizontal="center" vertical="center"/>
      <protection locked="0"/>
    </xf>
    <xf numFmtId="0" fontId="13" fillId="2" borderId="7" xfId="1" applyFont="1" applyFill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146246</xdr:colOff>
      <xdr:row>0</xdr:row>
      <xdr:rowOff>0</xdr:rowOff>
    </xdr:from>
    <xdr:to>
      <xdr:col>10</xdr:col>
      <xdr:colOff>695325</xdr:colOff>
      <xdr:row>19</xdr:row>
      <xdr:rowOff>22532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5291082" y="3475291"/>
          <a:ext cx="4137332" cy="13396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m.jccm.es/docm/descargarArchivo.do?ruta=2024/06/26/pdf/2024_5138.pdf&amp;tipo=rutaDocm" TargetMode="External"/><Relationship Id="rId1" Type="http://schemas.openxmlformats.org/officeDocument/2006/relationships/hyperlink" Target="https://docm.jccm.es/docm/descargarArchivo.do?ruta=2023/05/16/pdf/2023_4267.pdf&amp;tipo=rutaDoc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76"/>
  <sheetViews>
    <sheetView tabSelected="1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I4" sqref="I4:I5"/>
    </sheetView>
  </sheetViews>
  <sheetFormatPr baseColWidth="10" defaultColWidth="11.42578125" defaultRowHeight="15" x14ac:dyDescent="0.25"/>
  <cols>
    <col min="1" max="1" width="3" style="1" customWidth="1"/>
    <col min="2" max="2" width="11.42578125" style="1"/>
    <col min="3" max="3" width="14" style="1" customWidth="1"/>
    <col min="4" max="4" width="11.42578125" style="1"/>
    <col min="5" max="5" width="12.140625" style="1" bestFit="1" customWidth="1"/>
    <col min="6" max="8" width="11.42578125" style="1"/>
    <col min="9" max="9" width="12.140625" style="1" bestFit="1" customWidth="1"/>
    <col min="10" max="10" width="11.85546875" style="1" customWidth="1"/>
    <col min="11" max="11" width="11.42578125" style="1" customWidth="1"/>
    <col min="12" max="12" width="11.42578125" style="1" hidden="1" customWidth="1"/>
    <col min="13" max="13" width="15.42578125" style="1" hidden="1" customWidth="1"/>
    <col min="14" max="15" width="11.42578125" style="1" hidden="1" customWidth="1"/>
    <col min="16" max="16" width="11.42578125" style="1" customWidth="1"/>
    <col min="17" max="16384" width="11.42578125" style="1"/>
  </cols>
  <sheetData>
    <row r="1" spans="2:15" ht="15" customHeight="1" x14ac:dyDescent="0.25">
      <c r="B1" s="31" t="s">
        <v>0</v>
      </c>
      <c r="C1" s="32"/>
      <c r="D1" s="32"/>
      <c r="E1" s="32"/>
      <c r="F1" s="32"/>
      <c r="G1" s="32"/>
      <c r="H1" s="32"/>
      <c r="I1" s="62"/>
      <c r="L1" s="1" t="s">
        <v>3</v>
      </c>
      <c r="M1" s="4">
        <v>45505</v>
      </c>
      <c r="N1" s="4">
        <v>45519</v>
      </c>
      <c r="O1" s="4">
        <v>45499</v>
      </c>
    </row>
    <row r="2" spans="2:15" x14ac:dyDescent="0.25">
      <c r="B2" s="63"/>
      <c r="C2" s="64"/>
      <c r="D2" s="64"/>
      <c r="E2" s="64"/>
      <c r="F2" s="64"/>
      <c r="G2" s="64"/>
      <c r="H2" s="64"/>
      <c r="I2" s="65"/>
      <c r="L2" s="1" t="s">
        <v>4</v>
      </c>
      <c r="M2" s="4">
        <v>45627</v>
      </c>
      <c r="N2" s="4">
        <v>45641</v>
      </c>
      <c r="O2" s="4">
        <v>45622</v>
      </c>
    </row>
    <row r="3" spans="2:15" x14ac:dyDescent="0.25">
      <c r="B3" s="2"/>
      <c r="I3" s="3"/>
      <c r="L3" s="1" t="s">
        <v>7</v>
      </c>
      <c r="M3" s="4">
        <v>45748</v>
      </c>
      <c r="N3" s="4">
        <v>45762</v>
      </c>
      <c r="O3" s="4">
        <v>45742</v>
      </c>
    </row>
    <row r="4" spans="2:15" ht="15" customHeight="1" x14ac:dyDescent="0.25">
      <c r="B4" s="79" t="s">
        <v>1</v>
      </c>
      <c r="C4" s="80"/>
      <c r="D4" s="80"/>
      <c r="E4" s="83">
        <f ca="1">TODAY()</f>
        <v>45509</v>
      </c>
      <c r="F4" s="80" t="s">
        <v>2</v>
      </c>
      <c r="G4" s="80"/>
      <c r="H4" s="80"/>
      <c r="I4" s="81" t="s">
        <v>3</v>
      </c>
      <c r="L4" s="1" t="s">
        <v>8</v>
      </c>
      <c r="M4" s="4">
        <v>45870</v>
      </c>
      <c r="N4" s="4">
        <v>45884</v>
      </c>
      <c r="O4" s="4">
        <v>45864</v>
      </c>
    </row>
    <row r="5" spans="2:15" ht="15" customHeight="1" x14ac:dyDescent="0.25">
      <c r="B5" s="79"/>
      <c r="C5" s="80"/>
      <c r="D5" s="80"/>
      <c r="E5" s="83"/>
      <c r="F5" s="80"/>
      <c r="G5" s="80"/>
      <c r="H5" s="80"/>
      <c r="I5" s="81"/>
      <c r="L5" s="1" t="s">
        <v>9</v>
      </c>
      <c r="M5" s="4">
        <v>45992</v>
      </c>
      <c r="N5" s="4">
        <v>46006</v>
      </c>
      <c r="O5" s="4">
        <v>45987</v>
      </c>
    </row>
    <row r="6" spans="2:15" ht="15" customHeight="1" x14ac:dyDescent="0.25">
      <c r="B6" s="79" t="s">
        <v>5</v>
      </c>
      <c r="C6" s="80"/>
      <c r="D6" s="80"/>
      <c r="E6" s="84">
        <f ca="1">TODAY()</f>
        <v>45509</v>
      </c>
      <c r="F6" s="80" t="s">
        <v>6</v>
      </c>
      <c r="G6" s="80"/>
      <c r="H6" s="80"/>
      <c r="I6" s="82">
        <f>VLOOKUP(I4,L$1:O$76,4,FALSE)</f>
        <v>45499</v>
      </c>
      <c r="J6" s="9"/>
      <c r="L6" s="1" t="s">
        <v>10</v>
      </c>
      <c r="M6" s="4">
        <v>46113</v>
      </c>
      <c r="N6" s="4">
        <v>46127</v>
      </c>
      <c r="O6" s="4">
        <v>46107</v>
      </c>
    </row>
    <row r="7" spans="2:15" ht="15" customHeight="1" x14ac:dyDescent="0.25">
      <c r="B7" s="79"/>
      <c r="C7" s="80"/>
      <c r="D7" s="80"/>
      <c r="E7" s="84"/>
      <c r="F7" s="80"/>
      <c r="G7" s="80"/>
      <c r="H7" s="80"/>
      <c r="I7" s="82"/>
      <c r="J7" s="9"/>
      <c r="L7" s="1" t="s">
        <v>11</v>
      </c>
      <c r="M7" s="4">
        <v>46235</v>
      </c>
      <c r="N7" s="4">
        <v>46249</v>
      </c>
      <c r="O7" s="4">
        <v>46229</v>
      </c>
    </row>
    <row r="8" spans="2:15" x14ac:dyDescent="0.25">
      <c r="B8" s="66" t="str">
        <f>"Recuerda presentar tu solicitud entre el "&amp;TEXT(VLOOKUP(I4,L$1:O$76,2,FALSE),"dd/mm/aa")&amp;" y el "&amp;TEXT(VLOOKUP(I4,L$1:O$76,3,FALSE),"dd/mm/aa")</f>
        <v>Recuerda presentar tu solicitud entre el 01/08/24 y el 15/08/24</v>
      </c>
      <c r="C8" s="67"/>
      <c r="D8" s="67"/>
      <c r="E8" s="67"/>
      <c r="F8" s="67"/>
      <c r="G8" s="67"/>
      <c r="H8" s="67"/>
      <c r="I8" s="68"/>
      <c r="L8" s="1" t="s">
        <v>13</v>
      </c>
      <c r="M8" s="4">
        <v>46357</v>
      </c>
      <c r="N8" s="4">
        <v>46371</v>
      </c>
      <c r="O8" s="4">
        <v>46352</v>
      </c>
    </row>
    <row r="9" spans="2:15" x14ac:dyDescent="0.25">
      <c r="B9" s="69"/>
      <c r="C9" s="70"/>
      <c r="D9" s="70"/>
      <c r="E9" s="70"/>
      <c r="F9" s="70"/>
      <c r="G9" s="70"/>
      <c r="H9" s="70"/>
      <c r="I9" s="71"/>
      <c r="L9" s="1" t="s">
        <v>14</v>
      </c>
      <c r="M9" s="4">
        <v>46478</v>
      </c>
      <c r="N9" s="4">
        <v>46492</v>
      </c>
      <c r="O9" s="4">
        <v>46472</v>
      </c>
    </row>
    <row r="10" spans="2:15" ht="21" x14ac:dyDescent="0.25">
      <c r="B10" s="26"/>
      <c r="C10" s="26"/>
      <c r="D10" s="26"/>
      <c r="E10" s="26"/>
      <c r="F10" s="26"/>
      <c r="G10" s="26"/>
      <c r="H10" s="26"/>
      <c r="I10" s="26"/>
      <c r="L10" s="1" t="s">
        <v>15</v>
      </c>
      <c r="M10" s="4">
        <v>46600</v>
      </c>
      <c r="N10" s="4">
        <v>46614</v>
      </c>
      <c r="O10" s="4">
        <v>46594</v>
      </c>
    </row>
    <row r="11" spans="2:15" x14ac:dyDescent="0.25">
      <c r="B11" s="31" t="s">
        <v>12</v>
      </c>
      <c r="C11" s="32"/>
      <c r="D11" s="32"/>
      <c r="E11" s="32"/>
      <c r="F11" s="5"/>
      <c r="G11" s="5"/>
      <c r="H11" s="27">
        <f ca="1">SUM(H18:H56)</f>
        <v>0</v>
      </c>
      <c r="I11" s="28"/>
      <c r="L11" s="1" t="s">
        <v>17</v>
      </c>
      <c r="M11" s="4">
        <v>46722</v>
      </c>
      <c r="N11" s="4">
        <v>46736</v>
      </c>
      <c r="O11" s="4">
        <v>46717</v>
      </c>
    </row>
    <row r="12" spans="2:15" x14ac:dyDescent="0.25">
      <c r="B12" s="33"/>
      <c r="C12" s="34"/>
      <c r="D12" s="34"/>
      <c r="E12" s="34"/>
      <c r="F12" s="7"/>
      <c r="G12" s="7"/>
      <c r="H12" s="29"/>
      <c r="I12" s="30"/>
      <c r="L12" s="1" t="s">
        <v>18</v>
      </c>
      <c r="M12" s="4">
        <v>46844</v>
      </c>
      <c r="N12" s="4">
        <v>46858</v>
      </c>
      <c r="O12" s="4">
        <v>46838</v>
      </c>
    </row>
    <row r="13" spans="2:15" ht="21" x14ac:dyDescent="0.25">
      <c r="B13" s="26"/>
      <c r="C13" s="26"/>
      <c r="D13" s="26"/>
      <c r="E13" s="26"/>
      <c r="F13" s="26"/>
      <c r="G13" s="26"/>
      <c r="H13" s="26"/>
      <c r="I13" s="26"/>
      <c r="L13" s="1" t="s">
        <v>20</v>
      </c>
      <c r="M13" s="4">
        <v>46966</v>
      </c>
      <c r="N13" s="4">
        <v>46980</v>
      </c>
      <c r="O13" s="4">
        <v>46960</v>
      </c>
    </row>
    <row r="14" spans="2:15" ht="21" customHeight="1" x14ac:dyDescent="0.4">
      <c r="B14" s="78" t="s">
        <v>16</v>
      </c>
      <c r="C14" s="78"/>
      <c r="D14" s="78"/>
      <c r="E14" s="78"/>
      <c r="F14" s="78"/>
      <c r="G14" s="78"/>
      <c r="H14" s="78"/>
      <c r="I14" s="78"/>
      <c r="L14" s="1" t="s">
        <v>24</v>
      </c>
      <c r="M14" s="4">
        <v>47088</v>
      </c>
      <c r="N14" s="4">
        <v>47102</v>
      </c>
      <c r="O14" s="4">
        <v>47083</v>
      </c>
    </row>
    <row r="15" spans="2:15" ht="21" customHeight="1" x14ac:dyDescent="0.35">
      <c r="B15" s="85" t="s">
        <v>120</v>
      </c>
      <c r="C15" s="85"/>
      <c r="D15" s="85"/>
      <c r="E15" s="85"/>
      <c r="F15" s="85"/>
      <c r="G15" s="85"/>
      <c r="H15" s="85"/>
      <c r="I15" s="85"/>
      <c r="L15" s="1" t="s">
        <v>26</v>
      </c>
      <c r="M15" s="4">
        <v>47209</v>
      </c>
      <c r="N15" s="4">
        <v>47223</v>
      </c>
      <c r="O15" s="4">
        <v>47203</v>
      </c>
    </row>
    <row r="16" spans="2:15" ht="26.25" x14ac:dyDescent="0.4">
      <c r="B16" s="49" t="s">
        <v>19</v>
      </c>
      <c r="C16" s="50"/>
      <c r="D16" s="50"/>
      <c r="E16" s="50"/>
      <c r="F16" s="50"/>
      <c r="G16" s="50"/>
      <c r="H16" s="50"/>
      <c r="I16" s="51"/>
      <c r="L16" s="1" t="s">
        <v>27</v>
      </c>
      <c r="M16" s="4">
        <v>47331</v>
      </c>
      <c r="N16" s="4">
        <v>47345</v>
      </c>
      <c r="O16" s="4">
        <v>47325</v>
      </c>
    </row>
    <row r="17" spans="2:15" ht="18.75" x14ac:dyDescent="0.3">
      <c r="B17" s="2"/>
      <c r="D17" s="6" t="s">
        <v>21</v>
      </c>
      <c r="E17" s="6" t="s">
        <v>22</v>
      </c>
      <c r="F17" s="6"/>
      <c r="H17" s="60" t="s">
        <v>23</v>
      </c>
      <c r="I17" s="61"/>
      <c r="L17" s="1" t="s">
        <v>28</v>
      </c>
      <c r="M17" s="4">
        <v>47453</v>
      </c>
      <c r="N17" s="4">
        <v>47467</v>
      </c>
      <c r="O17" s="4">
        <v>47448</v>
      </c>
    </row>
    <row r="18" spans="2:15" ht="15" customHeight="1" x14ac:dyDescent="0.25">
      <c r="B18" s="72" t="s">
        <v>25</v>
      </c>
      <c r="C18" s="73"/>
      <c r="D18" s="76">
        <v>9.7000000000000003E-2</v>
      </c>
      <c r="E18" s="76" t="str">
        <f ca="1">IFERROR(DATEDIF(E$4,I6,"m"),"")</f>
        <v/>
      </c>
      <c r="H18" s="56" t="str">
        <f ca="1">IFERROR(IF(D18*E18&gt;35,35,D18*E18),"")</f>
        <v/>
      </c>
      <c r="I18" s="57"/>
      <c r="L18" s="1" t="s">
        <v>30</v>
      </c>
      <c r="M18" s="4">
        <v>47574</v>
      </c>
      <c r="N18" s="4">
        <v>42109</v>
      </c>
      <c r="O18" s="4">
        <v>47568</v>
      </c>
    </row>
    <row r="19" spans="2:15" ht="15" customHeight="1" x14ac:dyDescent="0.25">
      <c r="B19" s="74"/>
      <c r="C19" s="75"/>
      <c r="D19" s="77"/>
      <c r="E19" s="77"/>
      <c r="F19" s="7"/>
      <c r="G19" s="7"/>
      <c r="H19" s="58"/>
      <c r="I19" s="59"/>
      <c r="K19" s="8"/>
      <c r="L19" s="1" t="s">
        <v>33</v>
      </c>
      <c r="M19" s="4">
        <v>47696</v>
      </c>
      <c r="N19" s="4">
        <v>42231</v>
      </c>
      <c r="O19" s="4">
        <v>47690</v>
      </c>
    </row>
    <row r="20" spans="2:15" x14ac:dyDescent="0.25">
      <c r="L20" s="1" t="s">
        <v>35</v>
      </c>
      <c r="M20" s="4">
        <v>47818</v>
      </c>
      <c r="N20" s="4">
        <v>42353</v>
      </c>
      <c r="O20" s="4">
        <v>47813</v>
      </c>
    </row>
    <row r="21" spans="2:15" ht="26.25" x14ac:dyDescent="0.4">
      <c r="B21" s="49" t="s">
        <v>29</v>
      </c>
      <c r="C21" s="50"/>
      <c r="D21" s="50"/>
      <c r="E21" s="50"/>
      <c r="F21" s="50"/>
      <c r="G21" s="50"/>
      <c r="H21" s="50"/>
      <c r="I21" s="51"/>
      <c r="L21" s="1" t="s">
        <v>37</v>
      </c>
      <c r="M21" s="4">
        <v>47939</v>
      </c>
      <c r="N21" s="4">
        <v>42109</v>
      </c>
      <c r="O21" s="4">
        <v>47933</v>
      </c>
    </row>
    <row r="22" spans="2:15" ht="18.75" x14ac:dyDescent="0.3">
      <c r="B22" s="2"/>
      <c r="D22" s="6" t="s">
        <v>31</v>
      </c>
      <c r="E22" s="6" t="s">
        <v>22</v>
      </c>
      <c r="F22" s="6" t="s">
        <v>32</v>
      </c>
      <c r="H22" s="60" t="s">
        <v>23</v>
      </c>
      <c r="I22" s="61"/>
      <c r="L22" s="1" t="s">
        <v>39</v>
      </c>
      <c r="M22" s="4">
        <v>48061</v>
      </c>
      <c r="N22" s="4">
        <v>42231</v>
      </c>
      <c r="O22" s="4">
        <v>48055</v>
      </c>
    </row>
    <row r="23" spans="2:15" ht="15.75" x14ac:dyDescent="0.25">
      <c r="B23" s="2" t="s">
        <v>34</v>
      </c>
      <c r="D23" s="10">
        <v>0.52100000000000002</v>
      </c>
      <c r="E23" s="21"/>
      <c r="F23" s="11">
        <f>IF(D23*E23&gt;25,25,D23*E23)</f>
        <v>0</v>
      </c>
      <c r="I23" s="3"/>
      <c r="L23" s="1" t="s">
        <v>41</v>
      </c>
      <c r="M23" s="4">
        <v>48183</v>
      </c>
      <c r="N23" s="4">
        <v>42353</v>
      </c>
      <c r="O23" s="4">
        <v>48178</v>
      </c>
    </row>
    <row r="24" spans="2:15" ht="15.75" x14ac:dyDescent="0.25">
      <c r="B24" s="2" t="s">
        <v>36</v>
      </c>
      <c r="D24" s="10">
        <v>0.5</v>
      </c>
      <c r="E24" s="21"/>
      <c r="F24" s="11">
        <f>IF(D24*E24&gt;24,24,D24*E24)</f>
        <v>0</v>
      </c>
      <c r="I24" s="3"/>
      <c r="L24" s="1" t="s">
        <v>43</v>
      </c>
      <c r="M24" s="4">
        <v>48305</v>
      </c>
      <c r="N24" s="4">
        <v>48319</v>
      </c>
      <c r="O24" s="4">
        <v>48299</v>
      </c>
    </row>
    <row r="25" spans="2:15" ht="15.75" x14ac:dyDescent="0.25">
      <c r="B25" s="2" t="s">
        <v>38</v>
      </c>
      <c r="D25" s="10">
        <v>0.45900000000000002</v>
      </c>
      <c r="E25" s="21"/>
      <c r="F25" s="11">
        <f>IF(D25*E25&gt;22,22,D25*E25)</f>
        <v>0</v>
      </c>
      <c r="I25" s="3"/>
      <c r="L25" s="1" t="s">
        <v>45</v>
      </c>
      <c r="M25" s="4">
        <v>48427</v>
      </c>
      <c r="N25" s="4">
        <v>48441</v>
      </c>
      <c r="O25" s="4">
        <v>48421</v>
      </c>
    </row>
    <row r="26" spans="2:15" ht="15.75" x14ac:dyDescent="0.25">
      <c r="B26" s="2" t="s">
        <v>40</v>
      </c>
      <c r="D26" s="10">
        <v>0.41699999999999998</v>
      </c>
      <c r="E26" s="21"/>
      <c r="F26" s="11">
        <f>IF(D26*E26&gt;20,20,D26*E26)</f>
        <v>0</v>
      </c>
      <c r="I26" s="3"/>
      <c r="L26" s="1" t="s">
        <v>47</v>
      </c>
      <c r="M26" s="4">
        <v>48549</v>
      </c>
      <c r="N26" s="4">
        <v>48563</v>
      </c>
      <c r="O26" s="4">
        <v>48544</v>
      </c>
    </row>
    <row r="27" spans="2:15" ht="15.75" x14ac:dyDescent="0.25">
      <c r="B27" s="2" t="s">
        <v>42</v>
      </c>
      <c r="D27" s="10">
        <v>0.375</v>
      </c>
      <c r="E27" s="21"/>
      <c r="F27" s="11">
        <f>IF(D27*E27&gt;18,18,D27*E27)</f>
        <v>0</v>
      </c>
      <c r="I27" s="3"/>
      <c r="L27" s="1" t="s">
        <v>49</v>
      </c>
      <c r="M27" s="4">
        <v>48670</v>
      </c>
      <c r="N27" s="4">
        <v>48684</v>
      </c>
      <c r="O27" s="4">
        <v>48664</v>
      </c>
    </row>
    <row r="28" spans="2:15" ht="15.75" x14ac:dyDescent="0.25">
      <c r="B28" s="2" t="s">
        <v>44</v>
      </c>
      <c r="D28" s="10">
        <v>0.33400000000000002</v>
      </c>
      <c r="E28" s="21"/>
      <c r="F28" s="11">
        <f>IF(D28*E28&gt;16,16,D28*E28)</f>
        <v>0</v>
      </c>
      <c r="I28" s="3"/>
      <c r="L28" s="1" t="s">
        <v>50</v>
      </c>
      <c r="M28" s="4">
        <v>48792</v>
      </c>
      <c r="N28" s="4">
        <v>48806</v>
      </c>
      <c r="O28" s="4">
        <v>48786</v>
      </c>
    </row>
    <row r="29" spans="2:15" ht="15" customHeight="1" x14ac:dyDescent="0.25">
      <c r="B29" s="2" t="s">
        <v>46</v>
      </c>
      <c r="D29" s="10">
        <v>0.29199999999999998</v>
      </c>
      <c r="E29" s="21"/>
      <c r="F29" s="11">
        <f>IF(D29*E29&gt;14,14,D29*E29)</f>
        <v>0</v>
      </c>
      <c r="H29" s="52">
        <f>IF(SUM(E23:E30)&gt;48,"Máximo 48 meses",SUM(F23:F30))</f>
        <v>0</v>
      </c>
      <c r="I29" s="53"/>
      <c r="L29" s="1" t="s">
        <v>52</v>
      </c>
      <c r="M29" s="4">
        <v>48914</v>
      </c>
      <c r="N29" s="4">
        <v>48928</v>
      </c>
      <c r="O29" s="4">
        <v>48909</v>
      </c>
    </row>
    <row r="30" spans="2:15" ht="15" customHeight="1" x14ac:dyDescent="0.25">
      <c r="B30" s="12" t="s">
        <v>48</v>
      </c>
      <c r="C30" s="7"/>
      <c r="D30" s="13">
        <v>0.25</v>
      </c>
      <c r="E30" s="22"/>
      <c r="F30" s="14">
        <f>IF(D30*E30&gt;12,12,D30*E30)</f>
        <v>0</v>
      </c>
      <c r="G30" s="7"/>
      <c r="H30" s="54"/>
      <c r="I30" s="55"/>
      <c r="L30" s="1" t="s">
        <v>54</v>
      </c>
      <c r="M30" s="4">
        <v>49035</v>
      </c>
      <c r="N30" s="4">
        <v>49049</v>
      </c>
      <c r="O30" s="4">
        <v>49029</v>
      </c>
    </row>
    <row r="31" spans="2:15" ht="15" customHeight="1" x14ac:dyDescent="0.25">
      <c r="L31" s="1" t="s">
        <v>56</v>
      </c>
      <c r="M31" s="4">
        <v>49157</v>
      </c>
      <c r="N31" s="4">
        <v>49171</v>
      </c>
      <c r="O31" s="4">
        <v>49151</v>
      </c>
    </row>
    <row r="32" spans="2:15" ht="26.25" x14ac:dyDescent="0.4">
      <c r="B32" s="49" t="s">
        <v>51</v>
      </c>
      <c r="C32" s="50"/>
      <c r="D32" s="50"/>
      <c r="E32" s="50"/>
      <c r="F32" s="50"/>
      <c r="G32" s="50"/>
      <c r="H32" s="50"/>
      <c r="I32" s="51"/>
      <c r="L32" s="1" t="s">
        <v>58</v>
      </c>
      <c r="M32" s="4">
        <v>49279</v>
      </c>
      <c r="N32" s="4">
        <v>49293</v>
      </c>
      <c r="O32" s="4">
        <v>49274</v>
      </c>
    </row>
    <row r="33" spans="2:15" ht="18.75" x14ac:dyDescent="0.3">
      <c r="B33" s="2"/>
      <c r="D33" s="6" t="s">
        <v>31</v>
      </c>
      <c r="E33" s="6" t="s">
        <v>53</v>
      </c>
      <c r="F33" s="6" t="s">
        <v>32</v>
      </c>
      <c r="H33" s="60" t="s">
        <v>23</v>
      </c>
      <c r="I33" s="61"/>
      <c r="L33" s="1" t="s">
        <v>60</v>
      </c>
      <c r="M33" s="4">
        <v>49400</v>
      </c>
      <c r="N33" s="4">
        <v>49414</v>
      </c>
      <c r="O33" s="4">
        <v>49394</v>
      </c>
    </row>
    <row r="34" spans="2:15" ht="15.75" x14ac:dyDescent="0.25">
      <c r="B34" s="2" t="s">
        <v>55</v>
      </c>
      <c r="D34" s="10">
        <v>15</v>
      </c>
      <c r="E34" s="23"/>
      <c r="F34" s="11" t="str">
        <f>IF(E34="x",D34,"")</f>
        <v/>
      </c>
      <c r="I34" s="3"/>
      <c r="L34" s="1" t="s">
        <v>62</v>
      </c>
      <c r="M34" s="4">
        <v>49522</v>
      </c>
      <c r="N34" s="4">
        <v>49536</v>
      </c>
      <c r="O34" s="4">
        <v>49516</v>
      </c>
    </row>
    <row r="35" spans="2:15" ht="15.75" x14ac:dyDescent="0.25">
      <c r="B35" s="2" t="s">
        <v>57</v>
      </c>
      <c r="D35" s="10">
        <v>14</v>
      </c>
      <c r="E35" s="23"/>
      <c r="F35" s="11" t="str">
        <f t="shared" ref="F35:F41" si="0">IF(E35="x",D35,"")</f>
        <v/>
      </c>
      <c r="I35" s="3"/>
      <c r="L35" s="1" t="s">
        <v>64</v>
      </c>
      <c r="M35" s="4">
        <v>49644</v>
      </c>
      <c r="N35" s="4">
        <v>49658</v>
      </c>
      <c r="O35" s="4">
        <v>49639</v>
      </c>
    </row>
    <row r="36" spans="2:15" ht="15.75" x14ac:dyDescent="0.25">
      <c r="B36" s="2" t="s">
        <v>59</v>
      </c>
      <c r="D36" s="10">
        <v>13</v>
      </c>
      <c r="E36" s="23"/>
      <c r="F36" s="11" t="str">
        <f t="shared" si="0"/>
        <v/>
      </c>
      <c r="I36" s="3"/>
      <c r="L36" s="1" t="s">
        <v>66</v>
      </c>
      <c r="M36" s="4">
        <v>49766</v>
      </c>
      <c r="N36" s="4">
        <v>49780</v>
      </c>
      <c r="O36" s="4">
        <v>49760</v>
      </c>
    </row>
    <row r="37" spans="2:15" ht="15.75" x14ac:dyDescent="0.25">
      <c r="B37" s="2" t="s">
        <v>61</v>
      </c>
      <c r="D37" s="10">
        <v>12</v>
      </c>
      <c r="E37" s="23"/>
      <c r="F37" s="11" t="str">
        <f t="shared" si="0"/>
        <v/>
      </c>
      <c r="I37" s="3"/>
      <c r="L37" s="1" t="s">
        <v>68</v>
      </c>
      <c r="M37" s="4">
        <v>49888</v>
      </c>
      <c r="N37" s="4">
        <v>49902</v>
      </c>
      <c r="O37" s="4">
        <v>49882</v>
      </c>
    </row>
    <row r="38" spans="2:15" ht="15.75" x14ac:dyDescent="0.25">
      <c r="B38" s="2" t="s">
        <v>63</v>
      </c>
      <c r="D38" s="10">
        <v>11</v>
      </c>
      <c r="E38" s="23"/>
      <c r="F38" s="11" t="str">
        <f t="shared" si="0"/>
        <v/>
      </c>
      <c r="I38" s="3"/>
      <c r="L38" s="1" t="s">
        <v>70</v>
      </c>
      <c r="M38" s="4">
        <v>50010</v>
      </c>
      <c r="N38" s="4">
        <v>50024</v>
      </c>
      <c r="O38" s="4">
        <v>50005</v>
      </c>
    </row>
    <row r="39" spans="2:15" ht="15.75" x14ac:dyDescent="0.25">
      <c r="B39" s="2" t="s">
        <v>65</v>
      </c>
      <c r="D39" s="10">
        <v>10</v>
      </c>
      <c r="E39" s="23"/>
      <c r="F39" s="11" t="str">
        <f t="shared" si="0"/>
        <v/>
      </c>
      <c r="I39" s="3"/>
      <c r="L39" s="1" t="s">
        <v>71</v>
      </c>
      <c r="M39" s="4">
        <v>50131</v>
      </c>
      <c r="N39" s="4">
        <v>50145</v>
      </c>
      <c r="O39" s="4">
        <v>50125</v>
      </c>
    </row>
    <row r="40" spans="2:15" ht="15.75" x14ac:dyDescent="0.25">
      <c r="B40" s="2" t="s">
        <v>67</v>
      </c>
      <c r="D40" s="10">
        <v>9</v>
      </c>
      <c r="E40" s="23"/>
      <c r="F40" s="11" t="str">
        <f t="shared" si="0"/>
        <v/>
      </c>
      <c r="H40" s="35">
        <f>IF(COUNTBLANK(E34:E41)&lt;7,"Sólo un grado consolidado",SUM(F34:F41))</f>
        <v>0</v>
      </c>
      <c r="I40" s="36"/>
      <c r="L40" s="1" t="s">
        <v>73</v>
      </c>
      <c r="M40" s="4">
        <v>50253</v>
      </c>
      <c r="N40" s="4">
        <v>50267</v>
      </c>
      <c r="O40" s="4">
        <v>50247</v>
      </c>
    </row>
    <row r="41" spans="2:15" ht="15.75" x14ac:dyDescent="0.25">
      <c r="B41" s="12" t="s">
        <v>69</v>
      </c>
      <c r="C41" s="7"/>
      <c r="D41" s="13">
        <v>8</v>
      </c>
      <c r="E41" s="24"/>
      <c r="F41" s="14" t="str">
        <f t="shared" si="0"/>
        <v/>
      </c>
      <c r="G41" s="7"/>
      <c r="H41" s="37"/>
      <c r="I41" s="38"/>
      <c r="L41" s="1" t="s">
        <v>76</v>
      </c>
      <c r="M41" s="4">
        <v>50375</v>
      </c>
      <c r="N41" s="4">
        <v>50389</v>
      </c>
      <c r="O41" s="4">
        <v>50370</v>
      </c>
    </row>
    <row r="42" spans="2:15" x14ac:dyDescent="0.25">
      <c r="L42" s="1" t="s">
        <v>77</v>
      </c>
      <c r="M42" s="4">
        <v>50496</v>
      </c>
      <c r="N42" s="4">
        <v>50510</v>
      </c>
      <c r="O42" s="4">
        <v>50490</v>
      </c>
    </row>
    <row r="43" spans="2:15" ht="26.25" x14ac:dyDescent="0.4">
      <c r="B43" s="49" t="s">
        <v>72</v>
      </c>
      <c r="C43" s="50"/>
      <c r="D43" s="50"/>
      <c r="E43" s="50"/>
      <c r="F43" s="50"/>
      <c r="G43" s="50"/>
      <c r="H43" s="50"/>
      <c r="I43" s="51"/>
      <c r="L43" s="1" t="s">
        <v>79</v>
      </c>
      <c r="M43" s="4">
        <v>50618</v>
      </c>
      <c r="N43" s="4">
        <v>50632</v>
      </c>
      <c r="O43" s="4">
        <v>50612</v>
      </c>
    </row>
    <row r="44" spans="2:15" ht="18.75" x14ac:dyDescent="0.3">
      <c r="B44" s="2"/>
      <c r="D44" s="6" t="s">
        <v>74</v>
      </c>
      <c r="E44" s="6" t="s">
        <v>75</v>
      </c>
      <c r="F44" s="6" t="s">
        <v>32</v>
      </c>
      <c r="H44" s="60" t="s">
        <v>23</v>
      </c>
      <c r="I44" s="61"/>
      <c r="L44" s="1" t="s">
        <v>80</v>
      </c>
      <c r="M44" s="4">
        <v>50740</v>
      </c>
      <c r="N44" s="4">
        <v>50754</v>
      </c>
      <c r="O44" s="4">
        <v>50735</v>
      </c>
    </row>
    <row r="45" spans="2:15" ht="15.75" x14ac:dyDescent="0.25">
      <c r="B45" s="2" t="s">
        <v>75</v>
      </c>
      <c r="D45" s="10">
        <v>0.14000000000000001</v>
      </c>
      <c r="E45" s="25"/>
      <c r="F45" s="11">
        <f>IF(D45*E45&gt;14,14,D45*E45)</f>
        <v>0</v>
      </c>
      <c r="I45" s="3"/>
      <c r="L45" s="1" t="s">
        <v>81</v>
      </c>
      <c r="M45" s="4">
        <v>50861</v>
      </c>
      <c r="N45" s="4">
        <v>50875</v>
      </c>
      <c r="O45" s="4">
        <v>50855</v>
      </c>
    </row>
    <row r="46" spans="2:15" ht="15.75" customHeight="1" x14ac:dyDescent="0.25">
      <c r="B46" s="39" t="s">
        <v>78</v>
      </c>
      <c r="C46" s="40"/>
      <c r="D46" s="43">
        <v>1</v>
      </c>
      <c r="E46" s="45"/>
      <c r="F46" s="47" t="str">
        <f>IF(E46="x",1,"")</f>
        <v/>
      </c>
      <c r="I46" s="3"/>
      <c r="L46" s="1" t="s">
        <v>82</v>
      </c>
      <c r="M46" s="4">
        <v>50983</v>
      </c>
      <c r="N46" s="4">
        <v>50997</v>
      </c>
      <c r="O46" s="4">
        <v>50977</v>
      </c>
    </row>
    <row r="47" spans="2:15" x14ac:dyDescent="0.25">
      <c r="B47" s="39"/>
      <c r="C47" s="40"/>
      <c r="D47" s="43"/>
      <c r="E47" s="45"/>
      <c r="F47" s="47"/>
      <c r="H47" s="35">
        <f>SUM(F45:F46)</f>
        <v>0</v>
      </c>
      <c r="I47" s="36"/>
      <c r="L47" s="1" t="s">
        <v>84</v>
      </c>
      <c r="M47" s="4">
        <v>51105</v>
      </c>
      <c r="N47" s="4">
        <v>51119</v>
      </c>
      <c r="O47" s="4">
        <v>51100</v>
      </c>
    </row>
    <row r="48" spans="2:15" ht="15.75" customHeight="1" x14ac:dyDescent="0.25">
      <c r="B48" s="41"/>
      <c r="C48" s="42"/>
      <c r="D48" s="44"/>
      <c r="E48" s="46"/>
      <c r="F48" s="48"/>
      <c r="G48" s="7"/>
      <c r="H48" s="37"/>
      <c r="I48" s="38"/>
      <c r="L48" s="1" t="s">
        <v>86</v>
      </c>
      <c r="M48" s="4">
        <v>51227</v>
      </c>
      <c r="N48" s="4">
        <v>51241</v>
      </c>
      <c r="O48" s="4">
        <v>51221</v>
      </c>
    </row>
    <row r="49" spans="2:15" ht="15.75" customHeight="1" x14ac:dyDescent="0.25">
      <c r="B49" s="15"/>
      <c r="C49" s="15"/>
      <c r="D49" s="10"/>
      <c r="E49" s="16"/>
      <c r="F49" s="17"/>
      <c r="H49" s="18"/>
      <c r="I49" s="18"/>
      <c r="L49" s="1" t="s">
        <v>88</v>
      </c>
      <c r="M49" s="4">
        <v>51349</v>
      </c>
      <c r="N49" s="4">
        <v>51363</v>
      </c>
      <c r="O49" s="4">
        <v>51343</v>
      </c>
    </row>
    <row r="50" spans="2:15" ht="26.25" x14ac:dyDescent="0.4">
      <c r="B50" s="49" t="s">
        <v>83</v>
      </c>
      <c r="C50" s="50"/>
      <c r="D50" s="50"/>
      <c r="E50" s="50"/>
      <c r="F50" s="50"/>
      <c r="G50" s="50"/>
      <c r="H50" s="50"/>
      <c r="I50" s="51"/>
      <c r="L50" s="1" t="s">
        <v>90</v>
      </c>
      <c r="M50" s="4">
        <v>51471</v>
      </c>
      <c r="N50" s="4">
        <v>51485</v>
      </c>
      <c r="O50" s="4">
        <v>51466</v>
      </c>
    </row>
    <row r="51" spans="2:15" ht="15" customHeight="1" x14ac:dyDescent="0.3">
      <c r="B51" s="19" t="s">
        <v>85</v>
      </c>
      <c r="D51" s="20"/>
      <c r="H51" s="60" t="s">
        <v>23</v>
      </c>
      <c r="I51" s="61"/>
      <c r="L51" s="1" t="s">
        <v>92</v>
      </c>
      <c r="M51" s="4">
        <v>51592</v>
      </c>
      <c r="N51" s="4">
        <v>51606</v>
      </c>
      <c r="O51" s="4">
        <v>51586</v>
      </c>
    </row>
    <row r="52" spans="2:15" ht="15" customHeight="1" x14ac:dyDescent="0.25">
      <c r="B52" s="2" t="s">
        <v>87</v>
      </c>
      <c r="H52" s="35">
        <f ca="1">IFERROR(IF(DATEDIF(E$6,I6,"y")&gt;=7,10,IF(DATEDIF(E$6,I6,"y")&gt;=6,8.57,IF(DATEDIF(E$6,I6,"y")&gt;=5,7.14,IF(DATEDIF(E$6,I6,"y")&gt;=4,5.71,IF(DATEDIF(E$6,I6,"y")&gt;=3,4.28,IF(DATEDIF(E$6,I6,"y")&gt;=2,2.85,0)))))),0)</f>
        <v>0</v>
      </c>
      <c r="I52" s="36"/>
      <c r="L52" s="1" t="s">
        <v>94</v>
      </c>
      <c r="M52" s="4">
        <v>51714</v>
      </c>
      <c r="N52" s="4">
        <v>51728</v>
      </c>
      <c r="O52" s="4">
        <v>51708</v>
      </c>
    </row>
    <row r="53" spans="2:15" ht="15" customHeight="1" x14ac:dyDescent="0.25">
      <c r="B53" s="2" t="s">
        <v>89</v>
      </c>
      <c r="H53" s="35"/>
      <c r="I53" s="36"/>
      <c r="L53" s="1" t="s">
        <v>96</v>
      </c>
      <c r="M53" s="4">
        <v>51836</v>
      </c>
      <c r="N53" s="4">
        <v>51850</v>
      </c>
      <c r="O53" s="4">
        <v>51831</v>
      </c>
    </row>
    <row r="54" spans="2:15" ht="15" customHeight="1" x14ac:dyDescent="0.25">
      <c r="B54" s="2" t="s">
        <v>91</v>
      </c>
      <c r="H54" s="35"/>
      <c r="I54" s="36"/>
      <c r="L54" s="1" t="s">
        <v>97</v>
      </c>
      <c r="M54" s="4">
        <v>51957</v>
      </c>
      <c r="N54" s="4">
        <v>51971</v>
      </c>
      <c r="O54" s="4">
        <v>51951</v>
      </c>
    </row>
    <row r="55" spans="2:15" ht="15" customHeight="1" x14ac:dyDescent="0.25">
      <c r="B55" s="2" t="s">
        <v>93</v>
      </c>
      <c r="H55" s="35"/>
      <c r="I55" s="36"/>
      <c r="L55" s="1" t="s">
        <v>98</v>
      </c>
      <c r="M55" s="4">
        <v>52079</v>
      </c>
      <c r="N55" s="4">
        <v>52093</v>
      </c>
      <c r="O55" s="4">
        <v>52073</v>
      </c>
    </row>
    <row r="56" spans="2:15" ht="15" customHeight="1" x14ac:dyDescent="0.25">
      <c r="B56" s="12" t="s">
        <v>95</v>
      </c>
      <c r="C56" s="7"/>
      <c r="D56" s="7"/>
      <c r="E56" s="7"/>
      <c r="F56" s="7"/>
      <c r="G56" s="7"/>
      <c r="H56" s="37"/>
      <c r="I56" s="38"/>
      <c r="L56" s="1" t="s">
        <v>99</v>
      </c>
      <c r="M56" s="4">
        <v>52201</v>
      </c>
      <c r="N56" s="4">
        <v>52215</v>
      </c>
      <c r="O56" s="4">
        <v>52196</v>
      </c>
    </row>
    <row r="57" spans="2:15" x14ac:dyDescent="0.25">
      <c r="L57" s="1" t="s">
        <v>100</v>
      </c>
      <c r="M57" s="4">
        <v>52322</v>
      </c>
      <c r="N57" s="4">
        <v>52336</v>
      </c>
      <c r="O57" s="4">
        <v>52316</v>
      </c>
    </row>
    <row r="58" spans="2:15" x14ac:dyDescent="0.25">
      <c r="L58" s="1" t="s">
        <v>101</v>
      </c>
      <c r="M58" s="4">
        <v>52444</v>
      </c>
      <c r="N58" s="4">
        <v>52458</v>
      </c>
      <c r="O58" s="4">
        <v>52438</v>
      </c>
    </row>
    <row r="59" spans="2:15" x14ac:dyDescent="0.25">
      <c r="L59" s="1" t="s">
        <v>102</v>
      </c>
      <c r="M59" s="4">
        <v>52566</v>
      </c>
      <c r="N59" s="4">
        <v>52580</v>
      </c>
      <c r="O59" s="4">
        <v>52561</v>
      </c>
    </row>
    <row r="60" spans="2:15" x14ac:dyDescent="0.25">
      <c r="L60" s="1" t="s">
        <v>103</v>
      </c>
      <c r="M60" s="4">
        <v>52688</v>
      </c>
      <c r="N60" s="4">
        <v>52702</v>
      </c>
      <c r="O60" s="4">
        <v>52682</v>
      </c>
    </row>
    <row r="61" spans="2:15" x14ac:dyDescent="0.25">
      <c r="L61" s="1" t="s">
        <v>104</v>
      </c>
      <c r="M61" s="4">
        <v>52810</v>
      </c>
      <c r="N61" s="4">
        <v>52824</v>
      </c>
      <c r="O61" s="4">
        <v>52804</v>
      </c>
    </row>
    <row r="62" spans="2:15" x14ac:dyDescent="0.25">
      <c r="L62" s="1" t="s">
        <v>105</v>
      </c>
      <c r="M62" s="4">
        <v>52932</v>
      </c>
      <c r="N62" s="4">
        <v>52946</v>
      </c>
      <c r="O62" s="4">
        <v>52927</v>
      </c>
    </row>
    <row r="63" spans="2:15" x14ac:dyDescent="0.25">
      <c r="L63" s="1" t="s">
        <v>106</v>
      </c>
      <c r="M63" s="4">
        <v>53053</v>
      </c>
      <c r="N63" s="4">
        <v>53067</v>
      </c>
      <c r="O63" s="4">
        <v>53047</v>
      </c>
    </row>
    <row r="64" spans="2:15" x14ac:dyDescent="0.25">
      <c r="L64" s="1" t="s">
        <v>107</v>
      </c>
      <c r="M64" s="4">
        <v>53175</v>
      </c>
      <c r="N64" s="4">
        <v>53189</v>
      </c>
      <c r="O64" s="4">
        <v>53169</v>
      </c>
    </row>
    <row r="65" spans="12:15" x14ac:dyDescent="0.25">
      <c r="L65" s="1" t="s">
        <v>108</v>
      </c>
      <c r="M65" s="4">
        <v>53297</v>
      </c>
      <c r="N65" s="4">
        <v>53311</v>
      </c>
      <c r="O65" s="4">
        <v>53292</v>
      </c>
    </row>
    <row r="66" spans="12:15" x14ac:dyDescent="0.25">
      <c r="L66" s="1" t="s">
        <v>109</v>
      </c>
      <c r="M66" s="4">
        <v>53418</v>
      </c>
      <c r="N66" s="4">
        <v>53432</v>
      </c>
      <c r="O66" s="4">
        <v>53412</v>
      </c>
    </row>
    <row r="67" spans="12:15" x14ac:dyDescent="0.25">
      <c r="L67" s="1" t="s">
        <v>110</v>
      </c>
      <c r="M67" s="4">
        <v>53540</v>
      </c>
      <c r="N67" s="4">
        <v>53554</v>
      </c>
      <c r="O67" s="4">
        <v>53534</v>
      </c>
    </row>
    <row r="68" spans="12:15" x14ac:dyDescent="0.25">
      <c r="L68" s="1" t="s">
        <v>111</v>
      </c>
      <c r="M68" s="4">
        <v>53662</v>
      </c>
      <c r="N68" s="4">
        <v>53676</v>
      </c>
      <c r="O68" s="4">
        <v>53657</v>
      </c>
    </row>
    <row r="69" spans="12:15" x14ac:dyDescent="0.25">
      <c r="L69" s="1" t="s">
        <v>112</v>
      </c>
      <c r="M69" s="4">
        <v>53783</v>
      </c>
      <c r="N69" s="4">
        <v>53797</v>
      </c>
      <c r="O69" s="4">
        <v>53777</v>
      </c>
    </row>
    <row r="70" spans="12:15" x14ac:dyDescent="0.25">
      <c r="L70" s="1" t="s">
        <v>113</v>
      </c>
      <c r="M70" s="4">
        <v>53905</v>
      </c>
      <c r="N70" s="4">
        <v>53919</v>
      </c>
      <c r="O70" s="4">
        <v>53899</v>
      </c>
    </row>
    <row r="71" spans="12:15" x14ac:dyDescent="0.25">
      <c r="L71" s="1" t="s">
        <v>114</v>
      </c>
      <c r="M71" s="4">
        <v>54027</v>
      </c>
      <c r="N71" s="4">
        <v>54041</v>
      </c>
      <c r="O71" s="4">
        <v>54022</v>
      </c>
    </row>
    <row r="72" spans="12:15" x14ac:dyDescent="0.25">
      <c r="L72" s="1" t="s">
        <v>115</v>
      </c>
      <c r="M72" s="4">
        <v>54149</v>
      </c>
      <c r="N72" s="4">
        <v>54163</v>
      </c>
      <c r="O72" s="4">
        <v>54143</v>
      </c>
    </row>
    <row r="73" spans="12:15" x14ac:dyDescent="0.25">
      <c r="L73" s="1" t="s">
        <v>116</v>
      </c>
      <c r="M73" s="4">
        <v>54271</v>
      </c>
      <c r="N73" s="4">
        <v>54285</v>
      </c>
      <c r="O73" s="4">
        <v>54265</v>
      </c>
    </row>
    <row r="74" spans="12:15" x14ac:dyDescent="0.25">
      <c r="L74" s="1" t="s">
        <v>117</v>
      </c>
      <c r="M74" s="4">
        <v>54393</v>
      </c>
      <c r="N74" s="4">
        <v>54407</v>
      </c>
      <c r="O74" s="4">
        <v>54388</v>
      </c>
    </row>
    <row r="75" spans="12:15" x14ac:dyDescent="0.25">
      <c r="L75" s="1" t="s">
        <v>118</v>
      </c>
      <c r="M75" s="4">
        <v>54514</v>
      </c>
      <c r="N75" s="4">
        <v>54528</v>
      </c>
      <c r="O75" s="4">
        <v>54508</v>
      </c>
    </row>
    <row r="76" spans="12:15" x14ac:dyDescent="0.25">
      <c r="L76" s="1" t="s">
        <v>119</v>
      </c>
      <c r="M76" s="4">
        <v>54636</v>
      </c>
      <c r="N76" s="4">
        <v>54650</v>
      </c>
      <c r="O76" s="4">
        <v>54630</v>
      </c>
    </row>
  </sheetData>
  <sheetProtection algorithmName="SHA-512" hashValue="oa9LTLpdeVfi+7w7XXM8t3UjVKiSfMNNcfsrJFjAxCOnP1gEDQZuEfhX4QgPCMviCYpJ2aAw/FgVxkD7j3LONQ==" saltValue="iLO8MmjBMxphXbvsNVIlmw==" spinCount="100000" sheet="1" objects="1" scenarios="1" selectLockedCells="1"/>
  <mergeCells count="36">
    <mergeCell ref="B50:I50"/>
    <mergeCell ref="H22:I22"/>
    <mergeCell ref="H33:I33"/>
    <mergeCell ref="H44:I44"/>
    <mergeCell ref="H40:I41"/>
    <mergeCell ref="H51:I51"/>
    <mergeCell ref="H52:I56"/>
    <mergeCell ref="B1:I2"/>
    <mergeCell ref="B8:I9"/>
    <mergeCell ref="B18:C19"/>
    <mergeCell ref="D18:D19"/>
    <mergeCell ref="E18:E19"/>
    <mergeCell ref="B14:I14"/>
    <mergeCell ref="B4:D5"/>
    <mergeCell ref="B6:D7"/>
    <mergeCell ref="F4:H5"/>
    <mergeCell ref="I4:I5"/>
    <mergeCell ref="I6:I7"/>
    <mergeCell ref="F6:H7"/>
    <mergeCell ref="E4:E5"/>
    <mergeCell ref="E6:E7"/>
    <mergeCell ref="H11:I12"/>
    <mergeCell ref="B11:E12"/>
    <mergeCell ref="H47:I48"/>
    <mergeCell ref="B46:C48"/>
    <mergeCell ref="D46:D48"/>
    <mergeCell ref="E46:E48"/>
    <mergeCell ref="F46:F48"/>
    <mergeCell ref="B16:I16"/>
    <mergeCell ref="B21:I21"/>
    <mergeCell ref="B32:I32"/>
    <mergeCell ref="H29:I30"/>
    <mergeCell ref="H18:I19"/>
    <mergeCell ref="H17:I17"/>
    <mergeCell ref="B43:I43"/>
    <mergeCell ref="B15:I15"/>
  </mergeCells>
  <dataValidations count="1">
    <dataValidation type="list" allowBlank="1" showInputMessage="1" showErrorMessage="1" sqref="I4:I5" xr:uid="{00000000-0002-0000-0000-000000000000}">
      <formula1>$L$1:$L$76</formula1>
    </dataValidation>
  </dataValidations>
  <hyperlinks>
    <hyperlink ref="B14" r:id="rId1" display="Artículo 7.1 Orden 100/2023, de 8 de mayo" xr:uid="{00000000-0004-0000-0000-000000000000}"/>
    <hyperlink ref="B15:I15" r:id="rId2" display="Orden 105/2024, de 21 de junio, por la que se modifica la Orden 100/2023" xr:uid="{ED7A7F1E-DFD3-4141-89A7-5B523F6D7F80}"/>
  </hyperlinks>
  <pageMargins left="0.7" right="0.7" top="0.75" bottom="0.75" header="0.3" footer="0.3"/>
  <pageSetup paperSize="9"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 Angel Trigo Sanchez</dc:creator>
  <cp:keywords/>
  <dc:description/>
  <cp:lastModifiedBy>Miguel Angel</cp:lastModifiedBy>
  <cp:revision/>
  <dcterms:created xsi:type="dcterms:W3CDTF">2023-10-09T05:28:33Z</dcterms:created>
  <dcterms:modified xsi:type="dcterms:W3CDTF">2024-08-05T10:58:05Z</dcterms:modified>
  <cp:category/>
  <cp:contentStatus/>
</cp:coreProperties>
</file>